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6" tabRatio="834" activeTab="0"/>
  </bookViews>
  <sheets>
    <sheet name="SOMMAIRE" sheetId="1" r:id="rId1"/>
    <sheet name="1-Détail recettes" sheetId="2" r:id="rId2"/>
    <sheet name="2-Concordance produits DG" sheetId="3" r:id="rId3"/>
    <sheet name="3 - Absentéisme " sheetId="4" r:id="rId4"/>
    <sheet name="4- Agrégats" sheetId="5" r:id="rId5"/>
    <sheet name="5- Coût blanchissage" sheetId="6" r:id="rId6"/>
    <sheet name="6- Coût restauration" sheetId="7" r:id="rId7"/>
  </sheets>
  <definedNames>
    <definedName name="__xlnm.Print_Area" localSheetId="3">'3 - Absentéisme '!$A$1:$L$17</definedName>
    <definedName name="_xlnm.Print_Titles" localSheetId="4">'4- Agrégats'!$1:$2</definedName>
    <definedName name="_xlnm.Print_Area" localSheetId="1">'1-Détail recettes'!$A$1:$G$51</definedName>
    <definedName name="_xlnm.Print_Area" localSheetId="2">'2-Concordance produits DG'!$A$1:$H$35</definedName>
    <definedName name="_xlnm.Print_Area" localSheetId="3">'3 - Absentéisme '!$A$1:$K$39</definedName>
    <definedName name="_xlnm.Print_Area" localSheetId="4">'4- Agrégats'!$A$1:$D$108</definedName>
    <definedName name="_xlnm.Print_Area" localSheetId="5">'5- Coût blanchissage'!$A$1:$E$34</definedName>
    <definedName name="_xlnm.Print_Area" localSheetId="6">'6- Coût restauration'!$A$1:$E$34</definedName>
    <definedName name="_xlnm.Print_Area" localSheetId="0">'SOMMAIRE'!$A$1:$C$17</definedName>
  </definedNames>
  <calcPr fullCalcOnLoad="1"/>
</workbook>
</file>

<file path=xl/comments4.xml><?xml version="1.0" encoding="utf-8"?>
<comments xmlns="http://schemas.openxmlformats.org/spreadsheetml/2006/main">
  <authors>
    <author>sta.ste1</author>
  </authors>
  <commentList>
    <comment ref="A19" authorId="0">
      <text>
        <r>
          <rPr>
            <sz val="8"/>
            <rFont val="Tahoma"/>
            <family val="2"/>
          </rPr>
          <t xml:space="preserve">
Accidents du travail
Accident de trajet
Maladie professionnel
</t>
        </r>
      </text>
    </comment>
    <comment ref="A20" authorId="0">
      <text>
        <r>
          <rPr>
            <sz val="8"/>
            <rFont val="Tahoma"/>
            <family val="2"/>
          </rPr>
          <t xml:space="preserve">
Maternité
Congé pathologie
Paternité
Adoption
</t>
        </r>
      </text>
    </comment>
    <comment ref="A21" authorId="0">
      <text>
        <r>
          <rPr>
            <sz val="8"/>
            <rFont val="Tahoma"/>
            <family val="2"/>
          </rPr>
          <t xml:space="preserve">
Maternité
Congé pathologie
Paternité
Adoption
</t>
        </r>
      </text>
    </comment>
    <comment ref="A22" authorId="0">
      <text>
        <r>
          <rPr>
            <sz val="8"/>
            <rFont val="Tahoma"/>
            <family val="2"/>
          </rPr>
          <t xml:space="preserve">
Enfant malade
Événements familiaux</t>
        </r>
      </text>
    </comment>
  </commentList>
</comments>
</file>

<file path=xl/sharedStrings.xml><?xml version="1.0" encoding="utf-8"?>
<sst xmlns="http://schemas.openxmlformats.org/spreadsheetml/2006/main" count="331" uniqueCount="274">
  <si>
    <t>TOTAL</t>
  </si>
  <si>
    <t>…</t>
  </si>
  <si>
    <t>CA</t>
  </si>
  <si>
    <t>écart</t>
  </si>
  <si>
    <t>En atténuation des frais de personnel</t>
  </si>
  <si>
    <t xml:space="preserve">remboursement frais de formation </t>
  </si>
  <si>
    <t>remboursement d'assurance du personnel</t>
  </si>
  <si>
    <t>indemnités journalières</t>
  </si>
  <si>
    <t>Sous total personnel</t>
  </si>
  <si>
    <t>En atténuation des dépenses d'exploitation</t>
  </si>
  <si>
    <t>repas personnel et familles</t>
  </si>
  <si>
    <t>vente de repas à l'extérieur</t>
  </si>
  <si>
    <t xml:space="preserve">Sous total exploitation </t>
  </si>
  <si>
    <t>En atténuation des dépenses de structures</t>
  </si>
  <si>
    <t>produits financiers</t>
  </si>
  <si>
    <t>produits de cession d'élément d'actif</t>
  </si>
  <si>
    <t>quote part de subvention virée au résultat</t>
  </si>
  <si>
    <t>Sous total structure</t>
  </si>
  <si>
    <t>Produits exceptionnels</t>
  </si>
  <si>
    <t>produits sur exercices antérieurs</t>
  </si>
  <si>
    <t>Sous total produits exceptionnels</t>
  </si>
  <si>
    <t xml:space="preserve">Total </t>
  </si>
  <si>
    <t>ANNEXE 1</t>
  </si>
  <si>
    <t xml:space="preserve">
</t>
  </si>
  <si>
    <t>COÛT DU BLANCHISSAGE</t>
  </si>
  <si>
    <t>Coût personnel extérieur affecté à la fonction de blanchissage (compte 621)</t>
  </si>
  <si>
    <t xml:space="preserve">TOTAL Coût net du blanchissage </t>
  </si>
  <si>
    <t>Nombre de journées réalisées</t>
  </si>
  <si>
    <t>Coût blanchissage net / jour</t>
  </si>
  <si>
    <t>DÉTAIL
PRESTATIONS DE BLANCHISSAGE A L'EXTERIEUR</t>
  </si>
  <si>
    <t>Linge des résidents</t>
  </si>
  <si>
    <t xml:space="preserve"> Linge plat</t>
  </si>
  <si>
    <t>Vêtements professionnels</t>
  </si>
  <si>
    <t>COÛTS DE RESTAURATION</t>
  </si>
  <si>
    <t>Coût alimentation (comptes 602 à 606 + Stock initial - stock final)</t>
  </si>
  <si>
    <t>TOTAL Coût net alimentation</t>
  </si>
  <si>
    <t>Coût restauration net / jour</t>
  </si>
  <si>
    <t>DÉTAIL
PRESTATIONS D'ALIMENTATION A L'EXTERIEUR</t>
  </si>
  <si>
    <t>Achats de denrées</t>
  </si>
  <si>
    <t>1. CALCUL DU COÛT IMMOBILIER &amp; MOBILIER</t>
  </si>
  <si>
    <t>Compte</t>
  </si>
  <si>
    <t>Libellé</t>
  </si>
  <si>
    <t>Dotation aux amortissements  des immobilisations</t>
  </si>
  <si>
    <t xml:space="preserve">Crédit-bail </t>
  </si>
  <si>
    <t xml:space="preserve">Locations </t>
  </si>
  <si>
    <t>Charges locatives ou de co-propriété</t>
  </si>
  <si>
    <t xml:space="preserve">Charges financières </t>
  </si>
  <si>
    <t>Sous-total</t>
  </si>
  <si>
    <r>
      <t xml:space="preserve">Ne prendre que ce qui relève exclusivement de la  </t>
    </r>
    <r>
      <rPr>
        <b/>
        <sz val="10"/>
        <rFont val="Calibri"/>
        <family val="2"/>
      </rPr>
      <t>Direction administration</t>
    </r>
  </si>
  <si>
    <t xml:space="preserve">Pour exemple versement d'une indemnité de retraite de x €. </t>
  </si>
  <si>
    <r>
      <t>Personnel extérieur à l'établissement (compte</t>
    </r>
    <r>
      <rPr>
        <b/>
        <sz val="10"/>
        <rFont val="Calibri"/>
        <family val="2"/>
      </rPr>
      <t xml:space="preserve"> 621</t>
    </r>
    <r>
      <rPr>
        <sz val="10"/>
        <rFont val="Calibri"/>
        <family val="2"/>
      </rPr>
      <t>)</t>
    </r>
  </si>
  <si>
    <t>Direction administration. N'inscrire que le personnel administratif affecté à l'établissement</t>
  </si>
  <si>
    <t xml:space="preserve">Siège (compte 655) </t>
  </si>
  <si>
    <t>Prendre le total du compte</t>
  </si>
  <si>
    <t>Recettes atténuatives</t>
  </si>
  <si>
    <t>Remboursements IJSS, facturation mise à disposition personnel (toutes recettes atténuatives liées au personnel administratif)</t>
  </si>
  <si>
    <r>
      <t xml:space="preserve">Coût immobilier &amp; mobilier </t>
    </r>
    <r>
      <rPr>
        <b/>
        <i/>
        <sz val="10"/>
        <rFont val="Calibri"/>
        <family val="2"/>
      </rPr>
      <t>(à déduire)</t>
    </r>
  </si>
  <si>
    <r>
      <t xml:space="preserve">Coût direction &amp; administration </t>
    </r>
    <r>
      <rPr>
        <b/>
        <i/>
        <sz val="10"/>
        <rFont val="Calibri"/>
        <family val="2"/>
      </rPr>
      <t>(à déduire)</t>
    </r>
  </si>
  <si>
    <t>Charges à retraiter</t>
  </si>
  <si>
    <t>Produits à retraiter</t>
  </si>
  <si>
    <r>
      <t xml:space="preserve">Refacturation quote part charges  (compte </t>
    </r>
    <r>
      <rPr>
        <b/>
        <sz val="10"/>
        <rFont val="Calibri"/>
        <family val="2"/>
      </rPr>
      <t>65/628</t>
    </r>
    <r>
      <rPr>
        <sz val="10"/>
        <rFont val="Calibri"/>
        <family val="2"/>
      </rPr>
      <t>) : personnel indirect</t>
    </r>
  </si>
  <si>
    <t>Remboursements IJSS, facturation mise à disposition personnel (toutes recettes atténuatives liées au personnel éducatif)</t>
  </si>
  <si>
    <r>
      <t>Coût éducatif</t>
    </r>
    <r>
      <rPr>
        <b/>
        <i/>
        <sz val="10"/>
        <rFont val="Calibri"/>
        <family val="2"/>
      </rPr>
      <t xml:space="preserve"> (à déduire)</t>
    </r>
  </si>
  <si>
    <t>Détail des recettes</t>
  </si>
  <si>
    <t>COUT A LA PLACE IMMOBILIER &amp; MOBILIER</t>
  </si>
  <si>
    <r>
      <t xml:space="preserve">Quote-part affectée aux charges d'administration générale (compte </t>
    </r>
    <r>
      <rPr>
        <b/>
        <sz val="10"/>
        <rFont val="Calibri"/>
        <family val="2"/>
      </rPr>
      <t>65/628</t>
    </r>
    <r>
      <rPr>
        <sz val="10"/>
        <rFont val="Calibri"/>
        <family val="2"/>
      </rPr>
      <t>)</t>
    </r>
  </si>
  <si>
    <t>COUT A LA PLACE  FONCTIONNEMENT COURANT</t>
  </si>
  <si>
    <t>COUT à la place IMMOBILIER &amp; MOBILIER</t>
  </si>
  <si>
    <r>
      <t xml:space="preserve">     </t>
    </r>
    <r>
      <rPr>
        <b/>
        <sz val="10"/>
        <rFont val="Calibri"/>
        <family val="2"/>
      </rPr>
      <t>REMARQUE</t>
    </r>
    <r>
      <rPr>
        <sz val="10"/>
        <rFont val="Calibri"/>
        <family val="2"/>
      </rPr>
      <t xml:space="preserve"> : Les cellules à renseigner sont de couleur   </t>
    </r>
    <r>
      <rPr>
        <b/>
        <sz val="10"/>
        <rFont val="Calibri"/>
        <family val="2"/>
      </rPr>
      <t>JAUNE</t>
    </r>
  </si>
  <si>
    <r>
      <t xml:space="preserve">Coût achats  consommés (produits lessiviels, vêtements professionnels, linge plat…) </t>
    </r>
    <r>
      <rPr>
        <vertAlign val="superscript"/>
        <sz val="10"/>
        <color indexed="12"/>
        <rFont val="Calibri"/>
        <family val="2"/>
      </rPr>
      <t>(1)</t>
    </r>
  </si>
  <si>
    <r>
      <t xml:space="preserve">Prestations de blanchissage à l'extérieur (compte 628) </t>
    </r>
    <r>
      <rPr>
        <vertAlign val="superscript"/>
        <sz val="10"/>
        <color indexed="12"/>
        <rFont val="Calibri"/>
        <family val="2"/>
      </rPr>
      <t>(2)</t>
    </r>
  </si>
  <si>
    <r>
      <t>Recettes</t>
    </r>
    <r>
      <rPr>
        <vertAlign val="superscript"/>
        <sz val="10"/>
        <color indexed="12"/>
        <rFont val="Calibri"/>
        <family val="2"/>
      </rPr>
      <t xml:space="preserve"> (3)</t>
    </r>
  </si>
  <si>
    <r>
      <t>(1)</t>
    </r>
    <r>
      <rPr>
        <i/>
        <sz val="10"/>
        <color indexed="12"/>
        <rFont val="Calibri"/>
        <family val="2"/>
      </rPr>
      <t xml:space="preserve"> </t>
    </r>
    <r>
      <rPr>
        <i/>
        <sz val="10"/>
        <rFont val="Calibri"/>
        <family val="2"/>
      </rPr>
      <t>achats consommés : comptes 60 + stock initial - stock final</t>
    </r>
  </si>
  <si>
    <r>
      <t>(2)</t>
    </r>
    <r>
      <rPr>
        <i/>
        <sz val="10"/>
        <rFont val="Calibri"/>
        <family val="2"/>
      </rPr>
      <t xml:space="preserve"> Indiquer le détail des prestations à l'extérieur (linge des résidents, linge plat,vêtements professionnels ...) dans tableau ci-dessous</t>
    </r>
  </si>
  <si>
    <r>
      <t>(3)</t>
    </r>
    <r>
      <rPr>
        <i/>
        <sz val="10"/>
        <rFont val="Calibri"/>
        <family val="2"/>
      </rPr>
      <t xml:space="preserve"> Traitement du linge pour d'autres établissements, organismes ou associations.</t>
    </r>
  </si>
  <si>
    <r>
      <t xml:space="preserve">Détail des recettes : 
</t>
    </r>
    <r>
      <rPr>
        <u val="single"/>
        <sz val="10"/>
        <rFont val="Calibri"/>
        <family val="2"/>
      </rPr>
      <t>nature et montant.</t>
    </r>
    <r>
      <rPr>
        <u val="single"/>
        <sz val="10"/>
        <color indexed="10"/>
        <rFont val="Calibri"/>
        <family val="2"/>
      </rPr>
      <t xml:space="preserve"> 
Et pour les ventes à l'extérieur : détailler les tarifs des repas.</t>
    </r>
  </si>
  <si>
    <r>
      <t xml:space="preserve">Prestations d'alimentation à l'extérieur (628) </t>
    </r>
    <r>
      <rPr>
        <vertAlign val="superscript"/>
        <sz val="10"/>
        <color indexed="12"/>
        <rFont val="Calibri"/>
        <family val="2"/>
      </rPr>
      <t>(2)</t>
    </r>
  </si>
  <si>
    <r>
      <t>(2)</t>
    </r>
    <r>
      <rPr>
        <i/>
        <sz val="10"/>
        <rFont val="Calibri"/>
        <family val="2"/>
      </rPr>
      <t xml:space="preserve"> Indiquer le détail des prestations à l'extérieur (plonge, achats de denrées, ...)</t>
    </r>
  </si>
  <si>
    <r>
      <t>Recettes</t>
    </r>
    <r>
      <rPr>
        <vertAlign val="superscript"/>
        <sz val="10"/>
        <color indexed="12"/>
        <rFont val="Calibri"/>
        <family val="2"/>
      </rPr>
      <t xml:space="preserve"> (3) </t>
    </r>
  </si>
  <si>
    <t xml:space="preserve"> </t>
  </si>
  <si>
    <t>dont …..</t>
  </si>
  <si>
    <t>2. CALCUL DU  COÛT DIRECTION &amp; ADMINISTRATION</t>
  </si>
  <si>
    <t>COÛT A LA PLACE DIRECTION &amp; ADMINISTRATION</t>
  </si>
  <si>
    <r>
      <t>Inscrire le personnel</t>
    </r>
    <r>
      <rPr>
        <b/>
        <sz val="10"/>
        <rFont val="Calibri"/>
        <family val="2"/>
      </rPr>
      <t xml:space="preserve"> socio-éducatif</t>
    </r>
    <r>
      <rPr>
        <sz val="10"/>
        <rFont val="Calibri"/>
        <family val="2"/>
      </rPr>
      <t xml:space="preserve"> (chef de service éducatif, éducateur, moniteur, animation) ainsi que les surveillants de nuit et tout personnel assimilé à de l'éducatif (préciser)</t>
    </r>
  </si>
  <si>
    <t>COÛT A LA PLACE COÛT ÉDUCATIF</t>
  </si>
  <si>
    <t>dont …</t>
  </si>
  <si>
    <t>Dépenses nettes retraitées</t>
  </si>
  <si>
    <r>
      <t>Neutralisation des retraitements</t>
    </r>
    <r>
      <rPr>
        <b/>
        <sz val="10"/>
        <color indexed="10"/>
        <rFont val="Calibri"/>
        <family val="2"/>
      </rPr>
      <t xml:space="preserve"> (X) </t>
    </r>
  </si>
  <si>
    <r>
      <t>Neutralisation des retraitements</t>
    </r>
    <r>
      <rPr>
        <b/>
        <sz val="10"/>
        <color indexed="10"/>
        <rFont val="Calibri"/>
        <family val="2"/>
      </rPr>
      <t xml:space="preserve"> (Y)</t>
    </r>
  </si>
  <si>
    <t>TOTAL COÛT FONCTIONNEMENT COURANT</t>
  </si>
  <si>
    <t>COUT à la place HORS IMMOBILIER</t>
  </si>
  <si>
    <t>COUT à la place</t>
  </si>
  <si>
    <t>Dotation provisions :</t>
  </si>
  <si>
    <t>c 68 : toutes les provisions (congés payés, départ retraite, …)</t>
  </si>
  <si>
    <t>Valeur nette comptable :</t>
  </si>
  <si>
    <t>c 675 (cession d'un bien)</t>
  </si>
  <si>
    <t>Cession des éléments d'actifs : c775</t>
  </si>
  <si>
    <t>Si applicable, détail des éléments significatifs impactant un agrégat (préciser lequel) : indemnités départ à la retraite, condamnations suite à litiges prud'homaux,…</t>
  </si>
  <si>
    <r>
      <t>Pour information, détail des prestations en nature reçues à titre gratuit</t>
    </r>
    <r>
      <rPr>
        <sz val="10"/>
        <rFont val="Calibri"/>
        <family val="2"/>
      </rPr>
      <t xml:space="preserve"> (entretien des espaces verts par la commune…</t>
    </r>
  </si>
  <si>
    <t>Entretien et réparations &amp; maintenance</t>
  </si>
  <si>
    <t>Nombre de jours d'absence pour convenance personnelle non indemnisés (à partir du 36 ème jour sur l'année civile)</t>
  </si>
  <si>
    <t>Détail des recettes
(nature et montant) :</t>
  </si>
  <si>
    <t>Montant</t>
  </si>
  <si>
    <t>dont :</t>
  </si>
  <si>
    <t>Autres départements</t>
  </si>
  <si>
    <t>Nombre de jours au titre des chambres vacantes (entrées/sorties)</t>
  </si>
  <si>
    <t>Détail de l'activité (A)</t>
  </si>
  <si>
    <t xml:space="preserve"> Détail des produits (B)</t>
  </si>
  <si>
    <t>Ecart
Activité réelle
/ prévisionnelle</t>
  </si>
  <si>
    <t>Activité réalisée N</t>
  </si>
  <si>
    <t>Activité prévue N (notification CD68)</t>
  </si>
  <si>
    <t>Détail facturation des recettes 
autres départements  ( C )</t>
  </si>
  <si>
    <t>Total
Activité 
prévisionnelle</t>
  </si>
  <si>
    <t>Total
Activité réalisée</t>
  </si>
  <si>
    <t>Masse personnel logistique (plonge ….. )</t>
  </si>
  <si>
    <r>
      <t xml:space="preserve">Observations </t>
    </r>
    <r>
      <rPr>
        <sz val="10"/>
        <rFont val="Calibri"/>
        <family val="2"/>
      </rPr>
      <t xml:space="preserve">: </t>
    </r>
    <r>
      <rPr>
        <i/>
        <sz val="10"/>
        <rFont val="Calibri"/>
        <family val="2"/>
      </rPr>
      <t>indiquez toutes informations chiffrées non perennes ayant un impact sur l'évolution du cout/jour (indémnité de départ, remplacement, … )</t>
    </r>
  </si>
  <si>
    <t>Tarifs</t>
  </si>
  <si>
    <t>Ecart
( b-a)</t>
  </si>
  <si>
    <t xml:space="preserve">Journées en hébergement permanent </t>
  </si>
  <si>
    <t xml:space="preserve">Journées en hébergement temporaire </t>
  </si>
  <si>
    <t xml:space="preserve"> - HT en présence effective (facturation théorique 100%)</t>
  </si>
  <si>
    <t xml:space="preserve"> - HP en présence effective (facturation théorique 100%)</t>
  </si>
  <si>
    <r>
      <t xml:space="preserve">TOTAL
</t>
    </r>
    <r>
      <rPr>
        <i/>
        <sz val="10"/>
        <rFont val="Calibri"/>
        <family val="2"/>
      </rPr>
      <t>(doit correspondre à l'activité déclarée au compte administratif)</t>
    </r>
  </si>
  <si>
    <t>remboursement d'assurance</t>
  </si>
  <si>
    <t>reprise provision comp. charges d'amortissements</t>
  </si>
  <si>
    <t>avantage en nature</t>
  </si>
  <si>
    <t>reprise sur amortissements et provisions except.</t>
  </si>
  <si>
    <t>Remboursement contrats aidées</t>
  </si>
  <si>
    <t xml:space="preserve">Dons </t>
  </si>
  <si>
    <t xml:space="preserve">autre : </t>
  </si>
  <si>
    <t>Remboursement CET</t>
  </si>
  <si>
    <t>remboursements divers du personnel</t>
  </si>
  <si>
    <r>
      <t>mise à disposition du personnel (</t>
    </r>
    <r>
      <rPr>
        <sz val="10"/>
        <color indexed="30"/>
        <rFont val="Calibri"/>
        <family val="2"/>
      </rPr>
      <t>interne ou externe à préciser)</t>
    </r>
  </si>
  <si>
    <t>autres :</t>
  </si>
  <si>
    <t>Compte d'emploi  Soins</t>
  </si>
  <si>
    <t xml:space="preserve"> Hébergement</t>
  </si>
  <si>
    <t>participation des résidents (repas, colonnie…. )</t>
  </si>
  <si>
    <t xml:space="preserve"> ainsi que toutes recettes atténuatives du coût ( exemple IJ SS, IJ prevoyance …..)</t>
  </si>
  <si>
    <t>Masse personnel cuisine (cuisiniers /commis)</t>
  </si>
  <si>
    <r>
      <t>reprise de provisions en compensation d'</t>
    </r>
    <r>
      <rPr>
        <i/>
        <sz val="10"/>
        <color indexed="8"/>
        <rFont val="Calibri"/>
        <family val="2"/>
      </rPr>
      <t>IDR; apprenti, remplacement, CET Etc</t>
    </r>
  </si>
  <si>
    <t>Transfert de charges (hors personnel)</t>
  </si>
  <si>
    <r>
      <t>(1)</t>
    </r>
    <r>
      <rPr>
        <i/>
        <sz val="10"/>
        <color indexed="12"/>
        <rFont val="Calibri"/>
        <family val="2"/>
      </rPr>
      <t xml:space="preserve"> </t>
    </r>
    <r>
      <rPr>
        <i/>
        <sz val="10"/>
        <rFont val="Calibri"/>
        <family val="2"/>
      </rPr>
      <t>Uniquement le personnel nécessaire pour la préparation des repas (cuisinier et commis de cuisine) + le personnel logistique affecté aux cuisines (plonge,...); ne pas inclure le personnel en salle</t>
    </r>
  </si>
  <si>
    <t xml:space="preserve">Observations éventuelles :
</t>
  </si>
  <si>
    <t>Nombre de jours d'ouverture sur l'année</t>
  </si>
  <si>
    <t>financé par dotation globalisée des prix de journée nets</t>
  </si>
  <si>
    <t>Nombre d'ETP internes à l'Ets affectés à la fonction de blanchissage</t>
  </si>
  <si>
    <t>Nombre d'ETP externes affectés à la fonction de blanchissage (si connus)</t>
  </si>
  <si>
    <t>Nombre d'ETP internes + externes affectés à la fonction de blanchissage</t>
  </si>
  <si>
    <r>
      <t xml:space="preserve">Nombre d'ETP interne à l'établissement </t>
    </r>
    <r>
      <rPr>
        <i/>
        <vertAlign val="superscript"/>
        <sz val="10"/>
        <color indexed="12"/>
        <rFont val="Calibri"/>
        <family val="2"/>
      </rPr>
      <t>(1)</t>
    </r>
  </si>
  <si>
    <t>Coût du personnel extérieur affecté à la fonction restauration 
(compte 621)</t>
  </si>
  <si>
    <t>Nombre d'ETP externe à l'établissement (si connu)</t>
  </si>
  <si>
    <t>Nombre d'ETP total interne + externe</t>
  </si>
  <si>
    <t xml:space="preserve"> - immobilier/mobilier</t>
  </si>
  <si>
    <t xml:space="preserve"> - direction et administration</t>
  </si>
  <si>
    <t xml:space="preserve"> - éducatif</t>
  </si>
  <si>
    <t xml:space="preserve"> - fonctionnement courant</t>
  </si>
  <si>
    <r>
      <t xml:space="preserve">NOM DE L'ÉTABLISSEMENT </t>
    </r>
    <r>
      <rPr>
        <sz val="10"/>
        <rFont val="Calibri"/>
        <family val="2"/>
      </rPr>
      <t xml:space="preserve">(cellule B1) </t>
    </r>
    <r>
      <rPr>
        <sz val="12"/>
        <rFont val="Calibri"/>
        <family val="2"/>
      </rPr>
      <t>:</t>
    </r>
  </si>
  <si>
    <t>XXXXXXX</t>
  </si>
  <si>
    <t>En jaune, les cellules à renseigner</t>
  </si>
  <si>
    <t>CEA</t>
  </si>
  <si>
    <t>Notification 
CEA 
 (a)</t>
  </si>
  <si>
    <t>TOTAL RECETTES AU TITRE DES USAGERS HORS CEA</t>
  </si>
  <si>
    <t>Dotation globalisée du PJ net versée par la CEA</t>
  </si>
  <si>
    <t>Ne concerne que l'hébergement</t>
  </si>
  <si>
    <t>ANNEXE 2</t>
  </si>
  <si>
    <r>
      <t xml:space="preserve">Concordance des produits pour les </t>
    </r>
    <r>
      <rPr>
        <b/>
        <u val="single"/>
        <sz val="12"/>
        <rFont val="Calibri"/>
        <family val="2"/>
      </rPr>
      <t>Ets en dotation globalisée des prix de journée nets</t>
    </r>
  </si>
  <si>
    <r>
      <t>(3)</t>
    </r>
    <r>
      <rPr>
        <i/>
        <sz val="10"/>
        <rFont val="Calibri"/>
        <family val="2"/>
      </rPr>
      <t xml:space="preserve"> Personnel + invités des résidants + les repas vendus à l'extérieur + participations des externes aux repas,  ainsi que toutes recettes atténuatives du coût ( exemple IJ SS, IJ prevoyance …..)</t>
    </r>
  </si>
  <si>
    <t>Recettes
constatées avant écriture de régularisation(b)</t>
  </si>
  <si>
    <t>Compte tiers comptable d'imputation du montant de régularisation au CA :</t>
  </si>
  <si>
    <t>Recettes participations des résidents (D)</t>
  </si>
  <si>
    <t>TOTAL RECETTES HORS DOTATION GLOBALISEE (C+D)</t>
  </si>
  <si>
    <t>Recettes relatives aux personnes originaires d'autres départements ( C )</t>
  </si>
  <si>
    <t>Commentaire/précision :</t>
  </si>
  <si>
    <r>
      <t>Primes d'assurances (</t>
    </r>
    <r>
      <rPr>
        <b/>
        <sz val="10"/>
        <rFont val="Calibri"/>
        <family val="2"/>
      </rPr>
      <t>retirer l'assurance pour le personnel</t>
    </r>
    <r>
      <rPr>
        <b/>
        <sz val="10"/>
        <color indexed="10"/>
        <rFont val="Calibri"/>
        <family val="2"/>
      </rPr>
      <t xml:space="preserve"> pour les publics</t>
    </r>
    <r>
      <rPr>
        <sz val="10"/>
        <color indexed="10"/>
        <rFont val="Calibri"/>
        <family val="2"/>
      </rPr>
      <t>)</t>
    </r>
  </si>
  <si>
    <r>
      <t xml:space="preserve">Retraitements en dépenses </t>
    </r>
    <r>
      <rPr>
        <b/>
        <sz val="10"/>
        <color indexed="10"/>
        <rFont val="Calibri"/>
        <family val="2"/>
      </rPr>
      <t xml:space="preserve"> (X)</t>
    </r>
    <r>
      <rPr>
        <b/>
        <sz val="10"/>
        <color indexed="12"/>
        <rFont val="Calibri"/>
        <family val="2"/>
      </rPr>
      <t xml:space="preserve"> à déduire</t>
    </r>
  </si>
  <si>
    <t>777 / 75 / 79 (à déduire)</t>
  </si>
  <si>
    <r>
      <rPr>
        <sz val="10"/>
        <rFont val="Calibri"/>
        <family val="2"/>
      </rPr>
      <t xml:space="preserve">Déduction des recettes atténuatives des dotations aux amortissements et frais financiers </t>
    </r>
    <r>
      <rPr>
        <b/>
        <i/>
        <sz val="10"/>
        <rFont val="Calibri"/>
        <family val="2"/>
      </rPr>
      <t xml:space="preserve">
</t>
    </r>
    <r>
      <rPr>
        <i/>
        <sz val="10"/>
        <rFont val="Calibri"/>
        <family val="2"/>
      </rPr>
      <t>( quote-part des subventions d'investissements, reprise sur fonds dédiés invest. ou reprise sur provision renouvellement d'immobilisations…)</t>
    </r>
  </si>
  <si>
    <t>Autres Produits directs ou indirects (à déduire des charges ci-dessus)</t>
  </si>
  <si>
    <r>
      <t xml:space="preserve">Refacturation ou recettes atténuatives des éléments mobiliers/immobiliers 
</t>
    </r>
    <r>
      <rPr>
        <i/>
        <sz val="10"/>
        <rFont val="Calibri"/>
        <family val="2"/>
      </rPr>
      <t>(transfert de charges, autres recettes attnuatives d'une charge exceptionnelle mobilier/immobiliers)</t>
    </r>
  </si>
  <si>
    <r>
      <t xml:space="preserve">Retraitements en recettes </t>
    </r>
    <r>
      <rPr>
        <b/>
        <sz val="10"/>
        <color indexed="10"/>
        <rFont val="Calibri"/>
        <family val="2"/>
      </rPr>
      <t>(Y)</t>
    </r>
    <r>
      <rPr>
        <b/>
        <sz val="10"/>
        <color indexed="12"/>
        <rFont val="Calibri"/>
        <family val="2"/>
      </rPr>
      <t xml:space="preserve"> à ajouter</t>
    </r>
  </si>
  <si>
    <t>Personnel interne à l'établissement (comptes 631-633 et 64)</t>
  </si>
  <si>
    <t>dont Indemnitées versées personnel direction administration (IDR, licenciement, rupture conventionnelle…)</t>
  </si>
  <si>
    <t>dont Indemnitées versées personnel éducatif (IDR, licenciement, rupture conventionnelle…)</t>
  </si>
  <si>
    <t>dont provisions</t>
  </si>
  <si>
    <t xml:space="preserve">dont ch. exceptionnelles (67) </t>
  </si>
  <si>
    <r>
      <rPr>
        <b/>
        <sz val="10"/>
        <color indexed="10"/>
        <rFont val="Calibri"/>
        <family val="2"/>
      </rPr>
      <t xml:space="preserve">Pour mémoire : </t>
    </r>
    <r>
      <rPr>
        <b/>
        <sz val="10"/>
        <color indexed="12"/>
        <rFont val="Calibri"/>
        <family val="2"/>
      </rPr>
      <t xml:space="preserve">Exclure les dépenses et les recettes exceptionnelles </t>
    </r>
    <r>
      <rPr>
        <b/>
        <sz val="10"/>
        <color indexed="10"/>
        <rFont val="Calibri"/>
        <family val="2"/>
      </rPr>
      <t>(X)</t>
    </r>
    <r>
      <rPr>
        <b/>
        <sz val="10"/>
        <color indexed="12"/>
        <rFont val="Calibri"/>
        <family val="2"/>
      </rPr>
      <t xml:space="preserve"> et </t>
    </r>
    <r>
      <rPr>
        <b/>
        <sz val="10"/>
        <color indexed="10"/>
        <rFont val="Calibri"/>
        <family val="2"/>
      </rPr>
      <t>(Y)</t>
    </r>
    <r>
      <rPr>
        <b/>
        <sz val="10"/>
        <color indexed="12"/>
        <rFont val="Calibri"/>
        <family val="2"/>
      </rPr>
      <t>, notamment :</t>
    </r>
  </si>
  <si>
    <t>TOTAL COÛT IMMOBILIER &amp; MOBILIER NET RETRAITE</t>
  </si>
  <si>
    <t>TOTAL DU COÛT DIRECTION &amp; ADMINISTRATION NET RETRAITE</t>
  </si>
  <si>
    <t>TOTAL COÛT ÉDUCATIF NET RETRAITE</t>
  </si>
  <si>
    <t>Nombre de journées réalisées (hors absences) - Résidents</t>
  </si>
  <si>
    <r>
      <t xml:space="preserve">(calcul basé sur les </t>
    </r>
    <r>
      <rPr>
        <u val="single"/>
        <sz val="14"/>
        <rFont val="Calibri"/>
        <family val="2"/>
      </rPr>
      <t>jours d'absence</t>
    </r>
    <r>
      <rPr>
        <sz val="14"/>
        <rFont val="Calibri"/>
        <family val="2"/>
      </rPr>
      <t xml:space="preserve">)
</t>
    </r>
    <r>
      <rPr>
        <sz val="12"/>
        <rFont val="Calibri"/>
        <family val="2"/>
      </rPr>
      <t>jours ouvrés ou ouvrables ou calendaires en fonction du format disponible  des informations liées à la gestion de la paie)</t>
    </r>
  </si>
  <si>
    <r>
      <t xml:space="preserve">Fonction publique hospitalière </t>
    </r>
    <r>
      <rPr>
        <vertAlign val="superscript"/>
        <sz val="10"/>
        <color indexed="12"/>
        <rFont val="Calibri"/>
        <family val="2"/>
      </rPr>
      <t>(1)</t>
    </r>
  </si>
  <si>
    <t xml:space="preserve"> -</t>
  </si>
  <si>
    <t>OU</t>
  </si>
  <si>
    <r>
      <t xml:space="preserve">Convention collective n° </t>
    </r>
    <r>
      <rPr>
        <vertAlign val="superscript"/>
        <sz val="10"/>
        <color indexed="12"/>
        <rFont val="Calibri"/>
        <family val="2"/>
      </rPr>
      <t>(2)</t>
    </r>
  </si>
  <si>
    <r>
      <t>(1)</t>
    </r>
    <r>
      <rPr>
        <i/>
        <sz val="10"/>
        <rFont val="Calibri"/>
        <family val="2"/>
      </rPr>
      <t xml:space="preserve"> Marquer d'une croix s'il s'agit d'un public</t>
    </r>
  </si>
  <si>
    <r>
      <t>(2)</t>
    </r>
    <r>
      <rPr>
        <i/>
        <sz val="10"/>
        <rFont val="Calibri"/>
        <family val="2"/>
      </rPr>
      <t xml:space="preserve"> s'il s'agit d'un établissement privé indiquer quelle convention collective</t>
    </r>
  </si>
  <si>
    <t>Accord d'entreprise dérogatoire (si existant)</t>
  </si>
  <si>
    <t>L'accord d'entreprise diffère de la convention collective sur les points suivants :
...</t>
  </si>
  <si>
    <t>Résumé des garanties
de la police d'assurance ou de la mutuelle</t>
  </si>
  <si>
    <t>La police d'assurance couvre...
Sur une durée de ...</t>
  </si>
  <si>
    <t xml:space="preserve">NOMBRE DE JOURS  D'ABSENCE               </t>
  </si>
  <si>
    <t>Direction</t>
  </si>
  <si>
    <t>Administration</t>
  </si>
  <si>
    <t>Cuisine, 
services généraux
(dont veilleurs de nuit, ASH)</t>
  </si>
  <si>
    <t>Socio éducatif
(dont surveillants de nuit, AMP)</t>
  </si>
  <si>
    <t>Paramédical et médical (psychologues, infirmières, AS, médecins, ...)</t>
  </si>
  <si>
    <t>Maladie ordinaire de courte durée (&lt;=3 jours)</t>
  </si>
  <si>
    <t>Maladie ordinaire de longue durée (&gt; à 3 jours)</t>
  </si>
  <si>
    <t>Accidents du travail et maladie professionnelle</t>
  </si>
  <si>
    <t>Longue maladie (et assimilé)</t>
  </si>
  <si>
    <t>Maternité, paternité, adoption</t>
  </si>
  <si>
    <t>Enfant malade</t>
  </si>
  <si>
    <t>TAUX D'ABSENTÉISME</t>
  </si>
  <si>
    <r>
      <t>Nombre d'ETP réels dans l'année</t>
    </r>
    <r>
      <rPr>
        <b/>
        <vertAlign val="superscript"/>
        <sz val="10"/>
        <color indexed="12"/>
        <rFont val="Calibri"/>
        <family val="2"/>
      </rPr>
      <t xml:space="preserve"> (1)</t>
    </r>
  </si>
  <si>
    <r>
      <t>Nb de jours théoriquement travaillés</t>
    </r>
    <r>
      <rPr>
        <b/>
        <vertAlign val="superscript"/>
        <sz val="10"/>
        <color indexed="12"/>
        <rFont val="Calibri"/>
        <family val="2"/>
      </rPr>
      <t>(3)</t>
    </r>
  </si>
  <si>
    <t>Taux d'absentéisme global</t>
  </si>
  <si>
    <t>Taux d'absentéisme compressible (maladie ordinaire, accidents du travail, maladie professionnelle)</t>
  </si>
  <si>
    <r>
      <t>(1)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Doit être en cohérence avec</t>
    </r>
    <r>
      <rPr>
        <sz val="10"/>
        <rFont val="Calibri"/>
        <family val="2"/>
      </rPr>
      <t xml:space="preserve"> la methodologie de calcul des journées d'absences</t>
    </r>
  </si>
  <si>
    <r>
      <t>(2)</t>
    </r>
    <r>
      <rPr>
        <sz val="10"/>
        <rFont val="Calibri"/>
        <family val="2"/>
      </rPr>
      <t xml:space="preserve"> Donner le détail de calcul et préciser si jours ouvrés ou ouvrables</t>
    </r>
  </si>
  <si>
    <r>
      <t>(3)</t>
    </r>
    <r>
      <rPr>
        <sz val="10"/>
        <rFont val="Calibri"/>
        <family val="2"/>
      </rPr>
      <t xml:space="preserve"> nombre d'ETP x nombre de jours théoriquement travaillés</t>
    </r>
  </si>
  <si>
    <t>dont  indemnités versées au personnel (hors éducatif et administratif)</t>
  </si>
  <si>
    <t>dont produits exceptionnels (77 hors éléments immobiliers)</t>
  </si>
  <si>
    <t>Dépenses exceptionnelles ( indemnités versées, primes exceptionnelles, litiges, dépenses refusées ou retraité au CA)</t>
  </si>
  <si>
    <t>ANNEXE 4</t>
  </si>
  <si>
    <t>Agrégats ou Coûts à la place :</t>
  </si>
  <si>
    <t>Le total des recettes doit correspondre à la somme des comptes de produits autres que ceux relatifs à la facturation (GROUPES 2 et 3)</t>
  </si>
  <si>
    <t>BP notifié</t>
  </si>
  <si>
    <t>Contrôle de cohérence (correspondance cellules F16 et C23) :</t>
  </si>
  <si>
    <t>Contrôle OK ?
(si les deux montants sont égaux)</t>
  </si>
  <si>
    <t>3. CALCUL COÛT ÉDUCATIF
(chef de service éducatif, éducateurs, moniteurs, animation, surveillants de nuit)</t>
  </si>
  <si>
    <t>dont variation de la provision pour congés payés</t>
  </si>
  <si>
    <r>
      <t xml:space="preserve">Ne prendre que ce qui relève exclusivement de la  </t>
    </r>
    <r>
      <rPr>
        <b/>
        <sz val="10"/>
        <rFont val="Calibri"/>
        <family val="2"/>
      </rPr>
      <t xml:space="preserve">Direction administration
</t>
    </r>
    <r>
      <rPr>
        <sz val="10"/>
        <rFont val="Calibri"/>
        <family val="2"/>
      </rPr>
      <t>(coût brut chargé)</t>
    </r>
  </si>
  <si>
    <r>
      <t>Inscrire le personnel</t>
    </r>
    <r>
      <rPr>
        <b/>
        <sz val="10"/>
        <rFont val="Calibri"/>
        <family val="2"/>
      </rPr>
      <t xml:space="preserve"> socio-éducatif</t>
    </r>
    <r>
      <rPr>
        <sz val="10"/>
        <rFont val="Calibri"/>
        <family val="2"/>
      </rPr>
      <t xml:space="preserve"> (chef de service éducatif, éducateur, moniteur, animation) ainsi que les surveillants de nuit et tout personnel assimilé à de l'éducatif (préciser)
(coût brut chargé)</t>
    </r>
  </si>
  <si>
    <r>
      <t xml:space="preserve">Total des charges
</t>
    </r>
    <r>
      <rPr>
        <i/>
        <sz val="10"/>
        <rFont val="Calibri"/>
        <family val="2"/>
      </rPr>
      <t>Total des groupes des dépenses (1+2+3)</t>
    </r>
  </si>
  <si>
    <r>
      <t xml:space="preserve">Produits autres que ceux de la tarification
</t>
    </r>
    <r>
      <rPr>
        <i/>
        <sz val="10"/>
        <rFont val="Calibri"/>
        <family val="2"/>
      </rPr>
      <t>Total des groupes 2 et 3 des recettes</t>
    </r>
  </si>
  <si>
    <t>Coût dir/adm + coût éduc + coût fonctionnt courant</t>
  </si>
  <si>
    <r>
      <t xml:space="preserve">Déduction des charges à retraiter
</t>
    </r>
    <r>
      <rPr>
        <i/>
        <sz val="10"/>
        <rFont val="Calibri"/>
        <family val="2"/>
      </rPr>
      <t xml:space="preserve">(hors éléments déjà retraités sur les lignes </t>
    </r>
    <r>
      <rPr>
        <i/>
        <sz val="10"/>
        <color indexed="10"/>
        <rFont val="Calibri"/>
        <family val="2"/>
      </rPr>
      <t>X</t>
    </r>
    <r>
      <rPr>
        <i/>
        <sz val="10"/>
        <rFont val="Calibri"/>
        <family val="2"/>
      </rPr>
      <t>)</t>
    </r>
  </si>
  <si>
    <r>
      <t xml:space="preserve">Neutralisation des produits à retraiter
</t>
    </r>
    <r>
      <rPr>
        <i/>
        <sz val="10"/>
        <rFont val="Calibri"/>
        <family val="2"/>
      </rPr>
      <t xml:space="preserve">(hors éléments déjà retraités sur les lignes </t>
    </r>
    <r>
      <rPr>
        <i/>
        <sz val="10"/>
        <color indexed="10"/>
        <rFont val="Calibri"/>
        <family val="2"/>
      </rPr>
      <t>Y</t>
    </r>
    <r>
      <rPr>
        <i/>
        <sz val="10"/>
        <rFont val="Calibri"/>
        <family val="2"/>
      </rPr>
      <t>)</t>
    </r>
  </si>
  <si>
    <r>
      <t xml:space="preserve">Coût brut chargé du personnel de l'Ets affecté à la fonction de blanchissage (comptes 64-631-633)
</t>
    </r>
    <r>
      <rPr>
        <i/>
        <sz val="10"/>
        <color indexed="10"/>
        <rFont val="Calibri"/>
        <family val="2"/>
      </rPr>
      <t xml:space="preserve">hors indemnités exceptionnelles et/ou à préciser en observation </t>
    </r>
  </si>
  <si>
    <r>
      <t xml:space="preserve">Coût brut chargé du personnel de l'Ets affecté à la fonction restauration 
(comptes 64 -631-633)
</t>
    </r>
    <r>
      <rPr>
        <i/>
        <sz val="10"/>
        <color indexed="10"/>
        <rFont val="Calibri"/>
        <family val="2"/>
      </rPr>
      <t xml:space="preserve">hors indemnités exceptionnelles et/ou à préciser en observation </t>
    </r>
  </si>
  <si>
    <r>
      <t xml:space="preserve">TOTAL en jours
</t>
    </r>
    <r>
      <rPr>
        <sz val="10"/>
        <color indexed="10"/>
        <rFont val="Calibri"/>
        <family val="2"/>
      </rPr>
      <t>(ouvrés, ouvrables ou calendaires)</t>
    </r>
  </si>
  <si>
    <r>
      <t xml:space="preserve">Nombre annuel de jours de travail par ETP 
</t>
    </r>
    <r>
      <rPr>
        <sz val="10"/>
        <color indexed="10"/>
        <rFont val="Calibri"/>
        <family val="2"/>
      </rPr>
      <t>(ouvrés, ouvrables ou calendaires</t>
    </r>
    <r>
      <rPr>
        <sz val="10"/>
        <rFont val="Calibri"/>
        <family val="2"/>
      </rPr>
      <t>)</t>
    </r>
    <r>
      <rPr>
        <b/>
        <vertAlign val="superscript"/>
        <sz val="10"/>
        <color indexed="12"/>
        <rFont val="Calibri"/>
        <family val="2"/>
      </rPr>
      <t>(2)</t>
    </r>
  </si>
  <si>
    <t>ANNEXE 5</t>
  </si>
  <si>
    <t>Coût du blanchissage</t>
  </si>
  <si>
    <t>ANNEXE 6</t>
  </si>
  <si>
    <t>Coût de la restauration</t>
  </si>
  <si>
    <t>ANNEXE 3</t>
  </si>
  <si>
    <t>Taux d'absentéisme (global et compressible)</t>
  </si>
  <si>
    <t>COMPTE ADMINISTRATIF 2022</t>
  </si>
  <si>
    <t>Montant 
CA 2022</t>
  </si>
  <si>
    <r>
      <t xml:space="preserve">     </t>
    </r>
    <r>
      <rPr>
        <b/>
        <sz val="10"/>
        <rFont val="Calibri"/>
        <family val="2"/>
      </rPr>
      <t>REMARQUE</t>
    </r>
    <r>
      <rPr>
        <sz val="10"/>
        <rFont val="Calibri"/>
        <family val="2"/>
      </rPr>
      <t xml:space="preserve"> : Les cellules à renseigner sont de couleur JAUNE.  </t>
    </r>
    <r>
      <rPr>
        <b/>
        <u val="single"/>
        <sz val="10"/>
        <color indexed="10"/>
        <rFont val="Calibri"/>
        <family val="2"/>
      </rPr>
      <t>Uniquement pour les Ets qui ne sont pas soumis à l'obligation de renseigner les Tableaux de bord ANAP.</t>
    </r>
  </si>
  <si>
    <t xml:space="preserve"> - HP avec absence jusqu'au 3ème jours d'absence (facturation théorique 100 %) - concerne uniquement les Ets du 68</t>
  </si>
  <si>
    <t xml:space="preserve"> - HP avec absence à partir du 4ème jours d'absence (tarif réservation) - concerne uniquement les Ets du 68</t>
  </si>
  <si>
    <t xml:space="preserve"> - HT avec absence jusqu'au 3ème jours d'absence (facturation théorique 100 %) - concerne uniquement les Ets du 68</t>
  </si>
  <si>
    <t xml:space="preserve"> - HT avec absence à partir du 4ème jours d'absence (tarif réservation) - concerne uniquement les Ets du 68</t>
  </si>
  <si>
    <t>Observations (CEA)</t>
  </si>
  <si>
    <t>Charges qui ne sont pas dans les comptes précédents
Exple : une dépense immo qui passerait par le compte des frais de siège.</t>
  </si>
  <si>
    <t>Retraiter les dépenses qui ne rentrent pas dans le cadre des éléments pérennes de l'Ets</t>
  </si>
  <si>
    <t>Exple : assurance touchée pour un dégat des eaux d'il y a 3 ans</t>
  </si>
  <si>
    <t>Exples : coût d'un  déménagement, double location pour une raison exceptionnelle</t>
  </si>
  <si>
    <t>Atténue les couts
Exple : rembourst d'assurance pour un sinistre, dégats des eaux…, recettes pour un local loué à l'extérieur</t>
  </si>
  <si>
    <t>Retraiter les recettes qui ne rentrent pas dans le cadre des éléments pérennes de l'Ets</t>
  </si>
  <si>
    <t>Inclure le versement d'une indemnité de retraite.</t>
  </si>
  <si>
    <t>Exple : paiement CET</t>
  </si>
  <si>
    <t>Exple : reprise de prov</t>
  </si>
  <si>
    <t>Exple : reprise de prov CET</t>
  </si>
  <si>
    <t>Inclure Apprentis, stagiaires, contrats spéciaux</t>
  </si>
  <si>
    <t>Exple : CSE en tuilage pendant X mois</t>
  </si>
  <si>
    <t>Capacité installée :</t>
  </si>
  <si>
    <t>L'assurance pour le personnel couvre le paiement de l'ARE dans les Ets publics qui, contrairement aux Ets privés, ne cotisent pas à l'assurance chômage.
Ce n'est pas la Responsabilité Civile. 
Les Ets  privés ont cette "assurance" dans leur taux de charges.</t>
  </si>
  <si>
    <t>65/628/675 charges indirectes (comptes indicatifs, peut en être d'autres)</t>
  </si>
  <si>
    <t>Quote-part affectée au coût immobilier et mobilier (charges ci-dessus : DAP, frais financiers, VNC des actifs cédés, …)</t>
  </si>
  <si>
    <t>Reprise de provision qui ne compense pas une dépense sur l'année en cours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</si>
</sst>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#,##0.00&quot; €&quot;"/>
    <numFmt numFmtId="169" formatCode="_ * #,##0.00_ \ [$€-1]_ ;_ * \-#,##0.00&quot;  &quot;[$€-1]_ ;_ * \-??_ \ [$€-1]_ ;_ @_ "/>
    <numFmt numFmtId="170" formatCode="#,##0.00\ [$€-1]_ ;\-#,##0.00\ [$€-1]\ "/>
    <numFmt numFmtId="171" formatCode="_ * #,##0_ \ [$€-1]_ ;_ * \-#,##0&quot;  &quot;[$€-1]_ ;_ * \-??_ \ [$€-1]_ ;_ @_ "/>
    <numFmt numFmtId="172" formatCode="#,##0_ ;\-#,##0\ "/>
    <numFmt numFmtId="173" formatCode="0.0%"/>
    <numFmt numFmtId="174" formatCode="0.0"/>
    <numFmt numFmtId="175" formatCode="_-* #,##0\ _F_-;\-* #,##0\ _F_-;_-* &quot;-&quot;??\ _F_-;_-@_-"/>
    <numFmt numFmtId="176" formatCode="_-* #,##0.00\ _F_-;\-* #,##0.00\ _F_-;_-* &quot;-&quot;??\ _F_-;_-@_-"/>
    <numFmt numFmtId="177" formatCode="_-* #,##0.00_€_-;\-* #,##0.00_€_-;_-* &quot;-&quot;??_€_-;_-@_-"/>
    <numFmt numFmtId="178" formatCode="_-* #,##0.000_€_-;\-* #,##0.000_€_-;_-* &quot;-&quot;??_€_-;_-@_-"/>
    <numFmt numFmtId="179" formatCode="_-* #,##0_€_-;\-* #,##0_€_-;_-* &quot;-&quot;??_€_-;_-@_-"/>
    <numFmt numFmtId="180" formatCode="_-* #,##0\ [$€]_-;\-* #,##0\ [$€]_-;_-* &quot;-&quot;??\ [$€]_-;_-@_-"/>
    <numFmt numFmtId="181" formatCode="_-* #,##0\ &quot;€&quot;_-;\-* #,##0\ &quot;€&quot;_-;_-* &quot;-&quot;??\ &quot;€&quot;_-;_-@_-"/>
    <numFmt numFmtId="182" formatCode="#,##0.00\ &quot;€&quot;"/>
    <numFmt numFmtId="183" formatCode="#,##0_ ;[Red]\-#,##0\ "/>
    <numFmt numFmtId="184" formatCode="#,##0\ &quot;€&quot;"/>
    <numFmt numFmtId="185" formatCode="#,##0.0"/>
    <numFmt numFmtId="186" formatCode="#,##0.00\ _€"/>
    <numFmt numFmtId="187" formatCode="#,##0.0\ &quot;€&quot;"/>
    <numFmt numFmtId="188" formatCode="#,##0.00_ ;\-#,##0.00\ "/>
  </numFmts>
  <fonts count="101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4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u val="single"/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i/>
      <vertAlign val="superscript"/>
      <sz val="10"/>
      <color indexed="12"/>
      <name val="Calibri"/>
      <family val="2"/>
    </font>
    <font>
      <i/>
      <sz val="10"/>
      <color indexed="12"/>
      <name val="Calibri"/>
      <family val="2"/>
    </font>
    <font>
      <vertAlign val="superscript"/>
      <sz val="10"/>
      <color indexed="12"/>
      <name val="Calibri"/>
      <family val="2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60"/>
      <name val="Calibri"/>
      <family val="2"/>
    </font>
    <font>
      <i/>
      <sz val="10"/>
      <color indexed="8"/>
      <name val="Calibri"/>
      <family val="2"/>
    </font>
    <font>
      <i/>
      <sz val="9"/>
      <name val="Calibri"/>
      <family val="2"/>
    </font>
    <font>
      <sz val="10"/>
      <color indexed="30"/>
      <name val="Calibri"/>
      <family val="2"/>
    </font>
    <font>
      <b/>
      <u val="single"/>
      <sz val="16"/>
      <color indexed="10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i/>
      <vertAlign val="superscript"/>
      <sz val="10"/>
      <name val="Calibri"/>
      <family val="2"/>
    </font>
    <font>
      <b/>
      <sz val="8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vertAlign val="superscript"/>
      <sz val="10"/>
      <color indexed="12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60"/>
      <name val="Calibri"/>
      <family val="2"/>
    </font>
    <font>
      <sz val="10"/>
      <color indexed="9"/>
      <name val="Calibri"/>
      <family val="2"/>
    </font>
    <font>
      <b/>
      <sz val="16"/>
      <color indexed="10"/>
      <name val="Calibri"/>
      <family val="2"/>
    </font>
    <font>
      <sz val="9"/>
      <color indexed="3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Calibri"/>
      <family val="2"/>
    </font>
    <font>
      <sz val="10"/>
      <color rgb="FFFF0000"/>
      <name val="Calibri"/>
      <family val="2"/>
    </font>
    <font>
      <i/>
      <sz val="10"/>
      <color rgb="FFC00000"/>
      <name val="Calibri"/>
      <family val="2"/>
    </font>
    <font>
      <sz val="10"/>
      <color theme="0"/>
      <name val="Calibri"/>
      <family val="2"/>
    </font>
    <font>
      <sz val="10"/>
      <color rgb="FF0000FF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0070C0"/>
      <name val="Calibri"/>
      <family val="2"/>
    </font>
    <font>
      <i/>
      <sz val="10"/>
      <color rgb="FF0000FF"/>
      <name val="Calibri"/>
      <family val="2"/>
    </font>
    <font>
      <sz val="10"/>
      <color rgb="FF0070C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theme="0" tint="-0.04997999966144562"/>
        <bgColor rgb="FFDDDDDD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4" tint="0.7999799847602844"/>
      </patternFill>
    </fill>
    <fill>
      <patternFill patternType="solid">
        <fgColor theme="4" tint="0.7999799847602844"/>
        <bgColor indexed="64"/>
      </patternFill>
    </fill>
    <fill>
      <patternFill patternType="gray0625">
        <fgColor theme="0" tint="-0.04997999966144562"/>
        <bgColor theme="0" tint="-0.149990007281303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76" fillId="27" borderId="1" applyNumberFormat="0" applyAlignment="0" applyProtection="0"/>
    <xf numFmtId="166" fontId="2" fillId="0" borderId="0" applyFill="0" applyBorder="0" applyAlignment="0" applyProtection="0"/>
    <xf numFmtId="44" fontId="0" fillId="0" borderId="0" applyFont="0" applyFill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7" fontId="2" fillId="0" borderId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0" borderId="3" applyNumberFormat="0" applyFont="0" applyAlignment="0" applyProtection="0"/>
    <xf numFmtId="9" fontId="2" fillId="0" borderId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554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0" fillId="0" borderId="1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182" fontId="4" fillId="0" borderId="24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4" fillId="0" borderId="27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29" xfId="0" applyNumberFormat="1" applyFont="1" applyBorder="1" applyAlignment="1">
      <alignment horizontal="center" vertical="center"/>
    </xf>
    <xf numFmtId="182" fontId="6" fillId="0" borderId="30" xfId="0" applyNumberFormat="1" applyFont="1" applyBorder="1" applyAlignment="1">
      <alignment horizontal="center" vertical="center"/>
    </xf>
    <xf numFmtId="182" fontId="6" fillId="0" borderId="28" xfId="0" applyNumberFormat="1" applyFont="1" applyFill="1" applyBorder="1" applyAlignment="1">
      <alignment horizontal="center" vertical="center"/>
    </xf>
    <xf numFmtId="182" fontId="6" fillId="0" borderId="29" xfId="0" applyNumberFormat="1" applyFont="1" applyFill="1" applyBorder="1" applyAlignment="1">
      <alignment horizontal="center" vertical="center"/>
    </xf>
    <xf numFmtId="182" fontId="6" fillId="0" borderId="30" xfId="0" applyNumberFormat="1" applyFont="1" applyFill="1" applyBorder="1" applyAlignment="1">
      <alignment horizontal="center" vertical="center"/>
    </xf>
    <xf numFmtId="168" fontId="4" fillId="0" borderId="31" xfId="0" applyNumberFormat="1" applyFont="1" applyBorder="1" applyAlignment="1">
      <alignment vertical="center"/>
    </xf>
    <xf numFmtId="168" fontId="6" fillId="0" borderId="32" xfId="0" applyNumberFormat="1" applyFont="1" applyBorder="1" applyAlignment="1">
      <alignment vertical="center"/>
    </xf>
    <xf numFmtId="182" fontId="6" fillId="0" borderId="33" xfId="48" applyNumberFormat="1" applyFont="1" applyFill="1" applyBorder="1" applyAlignment="1" applyProtection="1">
      <alignment horizontal="right" vertical="center"/>
      <protection/>
    </xf>
    <xf numFmtId="182" fontId="6" fillId="0" borderId="34" xfId="0" applyNumberFormat="1" applyFont="1" applyBorder="1" applyAlignment="1">
      <alignment horizontal="right"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34" xfId="0" applyNumberFormat="1" applyFont="1" applyFill="1" applyBorder="1" applyAlignment="1">
      <alignment horizontal="right" vertical="center"/>
    </xf>
    <xf numFmtId="182" fontId="6" fillId="0" borderId="35" xfId="0" applyNumberFormat="1" applyFont="1" applyFill="1" applyBorder="1" applyAlignment="1">
      <alignment horizontal="right" vertical="center"/>
    </xf>
    <xf numFmtId="168" fontId="4" fillId="0" borderId="36" xfId="0" applyNumberFormat="1" applyFont="1" applyBorder="1" applyAlignment="1">
      <alignment vertical="center"/>
    </xf>
    <xf numFmtId="182" fontId="4" fillId="34" borderId="25" xfId="0" applyNumberFormat="1" applyFont="1" applyFill="1" applyBorder="1" applyAlignment="1" applyProtection="1">
      <alignment horizontal="right" vertical="center"/>
      <protection locked="0"/>
    </xf>
    <xf numFmtId="182" fontId="4" fillId="34" borderId="37" xfId="0" applyNumberFormat="1" applyFont="1" applyFill="1" applyBorder="1" applyAlignment="1" applyProtection="1">
      <alignment horizontal="right" vertical="center"/>
      <protection locked="0"/>
    </xf>
    <xf numFmtId="182" fontId="4" fillId="34" borderId="38" xfId="0" applyNumberFormat="1" applyFont="1" applyFill="1" applyBorder="1" applyAlignment="1" applyProtection="1">
      <alignment horizontal="right" vertical="center"/>
      <protection locked="0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39" xfId="0" applyNumberFormat="1" applyFont="1" applyFill="1" applyBorder="1" applyAlignment="1">
      <alignment horizontal="right" vertical="center"/>
    </xf>
    <xf numFmtId="182" fontId="6" fillId="0" borderId="33" xfId="0" applyNumberFormat="1" applyFont="1" applyBorder="1" applyAlignment="1">
      <alignment horizontal="right" vertical="center"/>
    </xf>
    <xf numFmtId="182" fontId="6" fillId="0" borderId="3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90" fillId="0" borderId="44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180" fontId="5" fillId="6" borderId="12" xfId="43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82" fontId="5" fillId="2" borderId="47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182" fontId="13" fillId="0" borderId="12" xfId="0" applyNumberFormat="1" applyFont="1" applyBorder="1" applyAlignment="1">
      <alignment horizontal="center" vertical="center"/>
    </xf>
    <xf numFmtId="182" fontId="12" fillId="0" borderId="44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1" fillId="0" borderId="0" xfId="0" applyFont="1" applyAlignment="1">
      <alignment vertical="top"/>
    </xf>
    <xf numFmtId="182" fontId="92" fillId="0" borderId="0" xfId="0" applyNumberFormat="1" applyFont="1" applyBorder="1" applyAlignment="1">
      <alignment vertical="top"/>
    </xf>
    <xf numFmtId="3" fontId="92" fillId="0" borderId="0" xfId="0" applyNumberFormat="1" applyFont="1" applyAlignment="1">
      <alignment vertical="top"/>
    </xf>
    <xf numFmtId="0" fontId="10" fillId="5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182" fontId="13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5" borderId="12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3" fillId="1" borderId="15" xfId="0" applyNumberFormat="1" applyFont="1" applyFill="1" applyBorder="1" applyAlignment="1">
      <alignment horizontal="center" vertical="center"/>
    </xf>
    <xf numFmtId="3" fontId="5" fillId="36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3" fillId="1" borderId="17" xfId="0" applyNumberFormat="1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3" fillId="1" borderId="19" xfId="0" applyNumberFormat="1" applyFont="1" applyFill="1" applyBorder="1" applyAlignment="1">
      <alignment horizontal="center" vertical="center"/>
    </xf>
    <xf numFmtId="3" fontId="5" fillId="36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horizontal="center" vertical="center"/>
    </xf>
    <xf numFmtId="182" fontId="5" fillId="2" borderId="12" xfId="0" applyNumberFormat="1" applyFont="1" applyFill="1" applyBorder="1" applyAlignment="1">
      <alignment horizontal="center" vertical="center" wrapText="1"/>
    </xf>
    <xf numFmtId="182" fontId="5" fillId="11" borderId="12" xfId="0" applyNumberFormat="1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 vertical="center"/>
    </xf>
    <xf numFmtId="3" fontId="5" fillId="11" borderId="13" xfId="0" applyNumberFormat="1" applyFont="1" applyFill="1" applyBorder="1" applyAlignment="1">
      <alignment horizontal="center" vertical="center"/>
    </xf>
    <xf numFmtId="3" fontId="5" fillId="11" borderId="15" xfId="0" applyNumberFormat="1" applyFont="1" applyFill="1" applyBorder="1" applyAlignment="1">
      <alignment horizontal="center" vertical="center"/>
    </xf>
    <xf numFmtId="3" fontId="5" fillId="11" borderId="17" xfId="0" applyNumberFormat="1" applyFont="1" applyFill="1" applyBorder="1" applyAlignment="1">
      <alignment horizontal="center" vertical="center"/>
    </xf>
    <xf numFmtId="3" fontId="5" fillId="11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180" fontId="3" fillId="30" borderId="13" xfId="43" applyNumberFormat="1" applyFont="1" applyFill="1" applyBorder="1" applyAlignment="1" applyProtection="1">
      <alignment horizontal="center" vertical="center" wrapText="1"/>
      <protection locked="0"/>
    </xf>
    <xf numFmtId="3" fontId="3" fillId="30" borderId="13" xfId="0" applyNumberFormat="1" applyFont="1" applyFill="1" applyBorder="1" applyAlignment="1">
      <alignment horizontal="center" vertical="center"/>
    </xf>
    <xf numFmtId="3" fontId="3" fillId="30" borderId="15" xfId="0" applyNumberFormat="1" applyFont="1" applyFill="1" applyBorder="1" applyAlignment="1">
      <alignment horizontal="center" vertical="center"/>
    </xf>
    <xf numFmtId="3" fontId="3" fillId="30" borderId="17" xfId="0" applyNumberFormat="1" applyFont="1" applyFill="1" applyBorder="1" applyAlignment="1">
      <alignment horizontal="center" vertical="center"/>
    </xf>
    <xf numFmtId="3" fontId="3" fillId="30" borderId="19" xfId="0" applyNumberFormat="1" applyFont="1" applyFill="1" applyBorder="1" applyAlignment="1">
      <alignment horizontal="center" vertical="center"/>
    </xf>
    <xf numFmtId="3" fontId="5" fillId="30" borderId="48" xfId="0" applyNumberFormat="1" applyFont="1" applyFill="1" applyBorder="1" applyAlignment="1">
      <alignment vertical="center"/>
    </xf>
    <xf numFmtId="3" fontId="5" fillId="30" borderId="49" xfId="0" applyNumberFormat="1" applyFont="1" applyFill="1" applyBorder="1" applyAlignment="1">
      <alignment vertical="center"/>
    </xf>
    <xf numFmtId="182" fontId="3" fillId="30" borderId="13" xfId="0" applyNumberFormat="1" applyFont="1" applyFill="1" applyBorder="1" applyAlignment="1">
      <alignment vertical="center"/>
    </xf>
    <xf numFmtId="3" fontId="3" fillId="30" borderId="50" xfId="0" applyNumberFormat="1" applyFont="1" applyFill="1" applyBorder="1" applyAlignment="1">
      <alignment horizontal="center" vertical="center"/>
    </xf>
    <xf numFmtId="182" fontId="93" fillId="0" borderId="0" xfId="0" applyNumberFormat="1" applyFont="1" applyAlignment="1">
      <alignment vertical="center"/>
    </xf>
    <xf numFmtId="182" fontId="9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3" fontId="12" fillId="3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2" fillId="0" borderId="0" xfId="0" applyFont="1" applyAlignment="1">
      <alignment horizontal="left" vertical="top"/>
    </xf>
    <xf numFmtId="182" fontId="12" fillId="0" borderId="0" xfId="0" applyNumberFormat="1" applyFont="1" applyBorder="1" applyAlignment="1">
      <alignment vertical="center" wrapText="1"/>
    </xf>
    <xf numFmtId="182" fontId="33" fillId="0" borderId="11" xfId="0" applyNumberFormat="1" applyFont="1" applyBorder="1" applyAlignment="1">
      <alignment vertical="center"/>
    </xf>
    <xf numFmtId="182" fontId="33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82" fontId="5" fillId="2" borderId="20" xfId="0" applyNumberFormat="1" applyFont="1" applyFill="1" applyBorder="1" applyAlignment="1">
      <alignment vertical="center"/>
    </xf>
    <xf numFmtId="168" fontId="6" fillId="2" borderId="32" xfId="0" applyNumberFormat="1" applyFont="1" applyFill="1" applyBorder="1" applyAlignment="1">
      <alignment horizontal="center" vertical="center"/>
    </xf>
    <xf numFmtId="182" fontId="4" fillId="37" borderId="33" xfId="0" applyNumberFormat="1" applyFont="1" applyFill="1" applyBorder="1" applyAlignment="1">
      <alignment horizontal="right" vertical="center"/>
    </xf>
    <xf numFmtId="182" fontId="4" fillId="37" borderId="34" xfId="0" applyNumberFormat="1" applyFont="1" applyFill="1" applyBorder="1" applyAlignment="1">
      <alignment horizontal="right" vertical="center"/>
    </xf>
    <xf numFmtId="182" fontId="4" fillId="37" borderId="35" xfId="0" applyNumberFormat="1" applyFont="1" applyFill="1" applyBorder="1" applyAlignment="1">
      <alignment horizontal="right" vertical="center"/>
    </xf>
    <xf numFmtId="182" fontId="4" fillId="37" borderId="32" xfId="0" applyNumberFormat="1" applyFont="1" applyFill="1" applyBorder="1" applyAlignment="1">
      <alignment horizontal="right" vertical="center"/>
    </xf>
    <xf numFmtId="182" fontId="4" fillId="37" borderId="51" xfId="0" applyNumberFormat="1" applyFont="1" applyFill="1" applyBorder="1" applyAlignment="1">
      <alignment horizontal="right" vertical="center"/>
    </xf>
    <xf numFmtId="182" fontId="4" fillId="37" borderId="52" xfId="0" applyNumberFormat="1" applyFont="1" applyFill="1" applyBorder="1" applyAlignment="1">
      <alignment horizontal="right" vertical="center"/>
    </xf>
    <xf numFmtId="182" fontId="6" fillId="2" borderId="33" xfId="0" applyNumberFormat="1" applyFont="1" applyFill="1" applyBorder="1" applyAlignment="1">
      <alignment horizontal="right" vertical="center"/>
    </xf>
    <xf numFmtId="182" fontId="6" fillId="2" borderId="34" xfId="0" applyNumberFormat="1" applyFont="1" applyFill="1" applyBorder="1" applyAlignment="1">
      <alignment horizontal="right" vertical="center"/>
    </xf>
    <xf numFmtId="182" fontId="6" fillId="2" borderId="35" xfId="0" applyNumberFormat="1" applyFont="1" applyFill="1" applyBorder="1" applyAlignment="1">
      <alignment horizontal="right" vertical="center"/>
    </xf>
    <xf numFmtId="182" fontId="6" fillId="2" borderId="53" xfId="0" applyNumberFormat="1" applyFont="1" applyFill="1" applyBorder="1" applyAlignment="1">
      <alignment horizontal="right" vertical="center"/>
    </xf>
    <xf numFmtId="182" fontId="6" fillId="2" borderId="54" xfId="0" applyNumberFormat="1" applyFont="1" applyFill="1" applyBorder="1" applyAlignment="1">
      <alignment horizontal="right" vertical="center"/>
    </xf>
    <xf numFmtId="182" fontId="6" fillId="2" borderId="39" xfId="0" applyNumberFormat="1" applyFont="1" applyFill="1" applyBorder="1" applyAlignment="1">
      <alignment horizontal="right" vertical="center"/>
    </xf>
    <xf numFmtId="168" fontId="4" fillId="0" borderId="31" xfId="0" applyNumberFormat="1" applyFont="1" applyFill="1" applyBorder="1" applyAlignment="1">
      <alignment vertical="center"/>
    </xf>
    <xf numFmtId="168" fontId="4" fillId="0" borderId="55" xfId="0" applyNumberFormat="1" applyFont="1" applyFill="1" applyBorder="1" applyAlignment="1">
      <alignment vertical="center"/>
    </xf>
    <xf numFmtId="182" fontId="4" fillId="38" borderId="56" xfId="0" applyNumberFormat="1" applyFont="1" applyFill="1" applyBorder="1" applyAlignment="1" applyProtection="1">
      <alignment horizontal="right" vertical="center"/>
      <protection locked="0"/>
    </xf>
    <xf numFmtId="182" fontId="4" fillId="38" borderId="57" xfId="0" applyNumberFormat="1" applyFont="1" applyFill="1" applyBorder="1" applyAlignment="1" applyProtection="1">
      <alignment horizontal="right" vertical="center"/>
      <protection locked="0"/>
    </xf>
    <xf numFmtId="182" fontId="4" fillId="38" borderId="24" xfId="0" applyNumberFormat="1" applyFont="1" applyFill="1" applyBorder="1" applyAlignment="1" applyProtection="1">
      <alignment horizontal="right" vertical="center"/>
      <protection locked="0"/>
    </xf>
    <xf numFmtId="182" fontId="4" fillId="38" borderId="58" xfId="0" applyNumberFormat="1" applyFont="1" applyFill="1" applyBorder="1" applyAlignment="1" applyProtection="1">
      <alignment horizontal="right" vertical="center"/>
      <protection locked="0"/>
    </xf>
    <xf numFmtId="182" fontId="4" fillId="38" borderId="59" xfId="0" applyNumberFormat="1" applyFont="1" applyFill="1" applyBorder="1" applyAlignment="1" applyProtection="1">
      <alignment horizontal="right" vertical="center"/>
      <protection locked="0"/>
    </xf>
    <xf numFmtId="182" fontId="4" fillId="38" borderId="25" xfId="0" applyNumberFormat="1" applyFont="1" applyFill="1" applyBorder="1" applyAlignment="1" applyProtection="1">
      <alignment horizontal="right" vertical="center"/>
      <protection locked="0"/>
    </xf>
    <xf numFmtId="182" fontId="4" fillId="38" borderId="37" xfId="0" applyNumberFormat="1" applyFont="1" applyFill="1" applyBorder="1" applyAlignment="1" applyProtection="1">
      <alignment horizontal="right" vertical="center"/>
      <protection locked="0"/>
    </xf>
    <xf numFmtId="182" fontId="4" fillId="38" borderId="38" xfId="0" applyNumberFormat="1" applyFont="1" applyFill="1" applyBorder="1" applyAlignment="1" applyProtection="1">
      <alignment horizontal="right" vertical="center"/>
      <protection locked="0"/>
    </xf>
    <xf numFmtId="168" fontId="5" fillId="0" borderId="0" xfId="0" applyNumberFormat="1" applyFont="1" applyAlignment="1">
      <alignment vertical="center"/>
    </xf>
    <xf numFmtId="180" fontId="3" fillId="30" borderId="15" xfId="43" applyNumberFormat="1" applyFont="1" applyFill="1" applyBorder="1" applyAlignment="1" applyProtection="1">
      <alignment horizontal="center" vertical="center" wrapText="1"/>
      <protection locked="0"/>
    </xf>
    <xf numFmtId="180" fontId="3" fillId="30" borderId="17" xfId="4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/>
    </xf>
    <xf numFmtId="3" fontId="3" fillId="30" borderId="12" xfId="0" applyNumberFormat="1" applyFont="1" applyFill="1" applyBorder="1" applyAlignment="1">
      <alignment horizontal="center" vertical="center"/>
    </xf>
    <xf numFmtId="3" fontId="92" fillId="0" borderId="0" xfId="0" applyNumberFormat="1" applyFont="1" applyAlignment="1">
      <alignment horizontal="center" vertical="top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88" fontId="12" fillId="39" borderId="15" xfId="48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3" fillId="35" borderId="1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/>
    </xf>
    <xf numFmtId="0" fontId="23" fillId="0" borderId="60" xfId="0" applyFont="1" applyBorder="1" applyAlignment="1">
      <alignment horizontal="left" vertical="center"/>
    </xf>
    <xf numFmtId="0" fontId="23" fillId="0" borderId="6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168" fontId="22" fillId="30" borderId="0" xfId="0" applyNumberFormat="1" applyFont="1" applyFill="1" applyAlignment="1">
      <alignment vertical="center"/>
    </xf>
    <xf numFmtId="168" fontId="3" fillId="3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1" fillId="30" borderId="0" xfId="54" applyFont="1" applyFill="1" applyAlignment="1">
      <alignment horizontal="left" vertical="center"/>
      <protection/>
    </xf>
    <xf numFmtId="168" fontId="3" fillId="30" borderId="0" xfId="0" applyNumberFormat="1" applyFont="1" applyFill="1" applyAlignment="1">
      <alignment/>
    </xf>
    <xf numFmtId="182" fontId="4" fillId="30" borderId="56" xfId="0" applyNumberFormat="1" applyFont="1" applyFill="1" applyBorder="1" applyAlignment="1">
      <alignment horizontal="right" vertical="center"/>
    </xf>
    <xf numFmtId="182" fontId="4" fillId="30" borderId="57" xfId="0" applyNumberFormat="1" applyFont="1" applyFill="1" applyBorder="1" applyAlignment="1">
      <alignment horizontal="right" vertical="center"/>
    </xf>
    <xf numFmtId="182" fontId="4" fillId="30" borderId="37" xfId="0" applyNumberFormat="1" applyFont="1" applyFill="1" applyBorder="1" applyAlignment="1">
      <alignment horizontal="right" vertical="center"/>
    </xf>
    <xf numFmtId="182" fontId="4" fillId="30" borderId="38" xfId="0" applyNumberFormat="1" applyFont="1" applyFill="1" applyBorder="1" applyAlignment="1">
      <alignment horizontal="right" vertical="center"/>
    </xf>
    <xf numFmtId="182" fontId="4" fillId="30" borderId="62" xfId="0" applyNumberFormat="1" applyFont="1" applyFill="1" applyBorder="1" applyAlignment="1">
      <alignment horizontal="right" vertical="center"/>
    </xf>
    <xf numFmtId="182" fontId="4" fillId="30" borderId="63" xfId="0" applyNumberFormat="1" applyFont="1" applyFill="1" applyBorder="1" applyAlignment="1">
      <alignment horizontal="right" vertical="center"/>
    </xf>
    <xf numFmtId="182" fontId="4" fillId="30" borderId="58" xfId="0" applyNumberFormat="1" applyFont="1" applyFill="1" applyBorder="1" applyAlignment="1">
      <alignment horizontal="right" vertical="center"/>
    </xf>
    <xf numFmtId="182" fontId="4" fillId="30" borderId="59" xfId="0" applyNumberFormat="1" applyFont="1" applyFill="1" applyBorder="1" applyAlignment="1">
      <alignment horizontal="right" vertical="center"/>
    </xf>
    <xf numFmtId="182" fontId="4" fillId="30" borderId="64" xfId="0" applyNumberFormat="1" applyFont="1" applyFill="1" applyBorder="1" applyAlignment="1">
      <alignment horizontal="right" vertical="center"/>
    </xf>
    <xf numFmtId="182" fontId="4" fillId="30" borderId="65" xfId="0" applyNumberFormat="1" applyFont="1" applyFill="1" applyBorder="1" applyAlignment="1">
      <alignment horizontal="right" vertical="center"/>
    </xf>
    <xf numFmtId="0" fontId="23" fillId="0" borderId="0" xfId="54" applyFont="1" applyFill="1" applyAlignment="1">
      <alignment horizontal="center" vertical="center"/>
      <protection/>
    </xf>
    <xf numFmtId="182" fontId="3" fillId="30" borderId="41" xfId="0" applyNumberFormat="1" applyFont="1" applyFill="1" applyBorder="1" applyAlignment="1">
      <alignment vertical="center"/>
    </xf>
    <xf numFmtId="182" fontId="3" fillId="30" borderId="44" xfId="0" applyNumberFormat="1" applyFont="1" applyFill="1" applyBorder="1" applyAlignment="1">
      <alignment vertical="center"/>
    </xf>
    <xf numFmtId="182" fontId="5" fillId="40" borderId="12" xfId="0" applyNumberFormat="1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182" fontId="5" fillId="0" borderId="0" xfId="0" applyNumberFormat="1" applyFont="1" applyAlignment="1" applyProtection="1">
      <alignment horizontal="center" vertical="center"/>
      <protection locked="0"/>
    </xf>
    <xf numFmtId="182" fontId="5" fillId="0" borderId="0" xfId="0" applyNumberFormat="1" applyFont="1" applyAlignment="1" applyProtection="1">
      <alignment horizontal="center" vertical="center"/>
      <protection/>
    </xf>
    <xf numFmtId="182" fontId="3" fillId="0" borderId="0" xfId="0" applyNumberFormat="1" applyFont="1" applyAlignment="1" applyProtection="1">
      <alignment vertical="center"/>
      <protection/>
    </xf>
    <xf numFmtId="182" fontId="12" fillId="0" borderId="0" xfId="0" applyNumberFormat="1" applyFont="1" applyAlignment="1" applyProtection="1">
      <alignment horizontal="center" vertical="center"/>
      <protection/>
    </xf>
    <xf numFmtId="182" fontId="5" fillId="0" borderId="12" xfId="0" applyNumberFormat="1" applyFont="1" applyBorder="1" applyAlignment="1" applyProtection="1">
      <alignment horizontal="center" vertical="center" wrapText="1"/>
      <protection/>
    </xf>
    <xf numFmtId="0" fontId="3" fillId="30" borderId="13" xfId="0" applyFont="1" applyFill="1" applyBorder="1" applyAlignment="1" applyProtection="1">
      <alignment vertical="center"/>
      <protection locked="0"/>
    </xf>
    <xf numFmtId="0" fontId="3" fillId="30" borderId="15" xfId="0" applyFont="1" applyFill="1" applyBorder="1" applyAlignment="1" applyProtection="1">
      <alignment vertical="center"/>
      <protection locked="0"/>
    </xf>
    <xf numFmtId="0" fontId="3" fillId="30" borderId="12" xfId="0" applyFont="1" applyFill="1" applyBorder="1" applyAlignment="1" applyProtection="1">
      <alignment vertical="center"/>
      <protection locked="0"/>
    </xf>
    <xf numFmtId="0" fontId="3" fillId="30" borderId="17" xfId="0" applyFont="1" applyFill="1" applyBorder="1" applyAlignment="1" applyProtection="1">
      <alignment vertical="center"/>
      <protection locked="0"/>
    </xf>
    <xf numFmtId="0" fontId="3" fillId="30" borderId="13" xfId="0" applyFont="1" applyFill="1" applyBorder="1" applyAlignment="1" applyProtection="1">
      <alignment vertical="center" wrapText="1"/>
      <protection locked="0"/>
    </xf>
    <xf numFmtId="44" fontId="5" fillId="0" borderId="47" xfId="0" applyNumberFormat="1" applyFont="1" applyBorder="1" applyAlignment="1" applyProtection="1">
      <alignment vertical="center"/>
      <protection/>
    </xf>
    <xf numFmtId="184" fontId="3" fillId="30" borderId="19" xfId="44" applyNumberFormat="1" applyFont="1" applyFill="1" applyBorder="1" applyAlignment="1" applyProtection="1">
      <alignment vertical="center"/>
      <protection locked="0"/>
    </xf>
    <xf numFmtId="184" fontId="90" fillId="0" borderId="44" xfId="0" applyNumberFormat="1" applyFont="1" applyBorder="1" applyAlignment="1" applyProtection="1">
      <alignment horizontal="right" vertical="center" wrapText="1"/>
      <protection/>
    </xf>
    <xf numFmtId="184" fontId="5" fillId="6" borderId="12" xfId="44" applyNumberFormat="1" applyFont="1" applyFill="1" applyBorder="1" applyAlignment="1" applyProtection="1">
      <alignment vertical="center"/>
      <protection/>
    </xf>
    <xf numFmtId="184" fontId="3" fillId="30" borderId="17" xfId="44" applyNumberFormat="1" applyFont="1" applyFill="1" applyBorder="1" applyAlignment="1" applyProtection="1">
      <alignment vertical="center"/>
      <protection locked="0"/>
    </xf>
    <xf numFmtId="184" fontId="90" fillId="0" borderId="19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Alignment="1" applyProtection="1">
      <alignment vertical="center"/>
      <protection locked="0"/>
    </xf>
    <xf numFmtId="184" fontId="3" fillId="30" borderId="13" xfId="44" applyNumberFormat="1" applyFont="1" applyFill="1" applyBorder="1" applyAlignment="1" applyProtection="1">
      <alignment vertical="center"/>
      <protection locked="0"/>
    </xf>
    <xf numFmtId="184" fontId="3" fillId="30" borderId="15" xfId="44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Alignment="1" applyProtection="1">
      <alignment vertical="center"/>
      <protection/>
    </xf>
    <xf numFmtId="184" fontId="3" fillId="30" borderId="12" xfId="0" applyNumberFormat="1" applyFont="1" applyFill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vertical="center"/>
      <protection/>
    </xf>
    <xf numFmtId="184" fontId="3" fillId="0" borderId="13" xfId="44" applyNumberFormat="1" applyFont="1" applyFill="1" applyBorder="1" applyAlignment="1" applyProtection="1">
      <alignment vertical="center"/>
      <protection/>
    </xf>
    <xf numFmtId="184" fontId="3" fillId="0" borderId="15" xfId="44" applyNumberFormat="1" applyFont="1" applyFill="1" applyBorder="1" applyAlignment="1" applyProtection="1">
      <alignment vertical="center"/>
      <protection/>
    </xf>
    <xf numFmtId="184" fontId="3" fillId="0" borderId="17" xfId="44" applyNumberFormat="1" applyFont="1" applyFill="1" applyBorder="1" applyAlignment="1" applyProtection="1">
      <alignment vertical="center"/>
      <protection/>
    </xf>
    <xf numFmtId="184" fontId="3" fillId="0" borderId="12" xfId="44" applyNumberFormat="1" applyFont="1" applyFill="1" applyBorder="1" applyAlignment="1" applyProtection="1">
      <alignment vertical="center"/>
      <protection/>
    </xf>
    <xf numFmtId="0" fontId="94" fillId="0" borderId="15" xfId="0" applyFont="1" applyBorder="1" applyAlignment="1" applyProtection="1">
      <alignment horizontal="left" vertical="center" wrapText="1"/>
      <protection/>
    </xf>
    <xf numFmtId="184" fontId="94" fillId="30" borderId="15" xfId="44" applyNumberFormat="1" applyFont="1" applyFill="1" applyBorder="1" applyAlignment="1" applyProtection="1">
      <alignment vertical="center"/>
      <protection locked="0"/>
    </xf>
    <xf numFmtId="0" fontId="94" fillId="30" borderId="15" xfId="0" applyFont="1" applyFill="1" applyBorder="1" applyAlignment="1" applyProtection="1">
      <alignment vertical="center"/>
      <protection locked="0"/>
    </xf>
    <xf numFmtId="0" fontId="94" fillId="0" borderId="17" xfId="0" applyFont="1" applyBorder="1" applyAlignment="1" applyProtection="1">
      <alignment horizontal="left" vertical="center" wrapText="1"/>
      <protection/>
    </xf>
    <xf numFmtId="184" fontId="94" fillId="30" borderId="17" xfId="44" applyNumberFormat="1" applyFont="1" applyFill="1" applyBorder="1" applyAlignment="1" applyProtection="1">
      <alignment vertical="center"/>
      <protection locked="0"/>
    </xf>
    <xf numFmtId="0" fontId="94" fillId="0" borderId="19" xfId="0" applyFont="1" applyBorder="1" applyAlignment="1" applyProtection="1">
      <alignment horizontal="left" vertical="center" wrapText="1"/>
      <protection/>
    </xf>
    <xf numFmtId="5" fontId="3" fillId="30" borderId="13" xfId="43" applyNumberFormat="1" applyFont="1" applyFill="1" applyBorder="1" applyAlignment="1" applyProtection="1">
      <alignment horizontal="center" vertical="center" wrapText="1"/>
      <protection locked="0"/>
    </xf>
    <xf numFmtId="5" fontId="3" fillId="30" borderId="15" xfId="43" applyNumberFormat="1" applyFont="1" applyFill="1" applyBorder="1" applyAlignment="1" applyProtection="1">
      <alignment horizontal="center" vertical="center" wrapText="1"/>
      <protection locked="0"/>
    </xf>
    <xf numFmtId="188" fontId="12" fillId="30" borderId="15" xfId="43" applyNumberFormat="1" applyFont="1" applyFill="1" applyBorder="1" applyAlignment="1" applyProtection="1">
      <alignment horizontal="center" vertical="center" wrapText="1"/>
      <protection locked="0"/>
    </xf>
    <xf numFmtId="5" fontId="3" fillId="30" borderId="17" xfId="43" applyNumberFormat="1" applyFont="1" applyFill="1" applyBorder="1" applyAlignment="1" applyProtection="1">
      <alignment horizontal="center" vertical="center" wrapText="1"/>
      <protection locked="0"/>
    </xf>
    <xf numFmtId="5" fontId="3" fillId="30" borderId="12" xfId="43" applyNumberFormat="1" applyFont="1" applyFill="1" applyBorder="1" applyAlignment="1" applyProtection="1">
      <alignment horizontal="center" vertical="center" wrapText="1"/>
      <protection locked="0"/>
    </xf>
    <xf numFmtId="172" fontId="3" fillId="30" borderId="12" xfId="48" applyNumberFormat="1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vertical="center"/>
      <protection locked="0"/>
    </xf>
    <xf numFmtId="0" fontId="3" fillId="30" borderId="67" xfId="0" applyFont="1" applyFill="1" applyBorder="1" applyAlignment="1" applyProtection="1">
      <alignment vertical="center"/>
      <protection locked="0"/>
    </xf>
    <xf numFmtId="0" fontId="19" fillId="30" borderId="10" xfId="0" applyFont="1" applyFill="1" applyBorder="1" applyAlignment="1" applyProtection="1">
      <alignment vertical="center"/>
      <protection locked="0"/>
    </xf>
    <xf numFmtId="0" fontId="3" fillId="30" borderId="50" xfId="0" applyFont="1" applyFill="1" applyBorder="1" applyAlignment="1" applyProtection="1">
      <alignment vertical="center"/>
      <protection locked="0"/>
    </xf>
    <xf numFmtId="0" fontId="3" fillId="30" borderId="45" xfId="0" applyFont="1" applyFill="1" applyBorder="1" applyAlignment="1" applyProtection="1">
      <alignment vertical="center"/>
      <protection locked="0"/>
    </xf>
    <xf numFmtId="0" fontId="3" fillId="30" borderId="11" xfId="0" applyFont="1" applyFill="1" applyBorder="1" applyAlignment="1" applyProtection="1">
      <alignment vertical="center"/>
      <protection locked="0"/>
    </xf>
    <xf numFmtId="0" fontId="3" fillId="30" borderId="0" xfId="0" applyFont="1" applyFill="1" applyBorder="1" applyAlignment="1" applyProtection="1">
      <alignment vertical="center"/>
      <protection locked="0"/>
    </xf>
    <xf numFmtId="0" fontId="3" fillId="30" borderId="21" xfId="0" applyFont="1" applyFill="1" applyBorder="1" applyAlignment="1" applyProtection="1">
      <alignment vertical="center"/>
      <protection locked="0"/>
    </xf>
    <xf numFmtId="0" fontId="3" fillId="30" borderId="22" xfId="0" applyFont="1" applyFill="1" applyBorder="1" applyAlignment="1" applyProtection="1">
      <alignment vertical="center"/>
      <protection locked="0"/>
    </xf>
    <xf numFmtId="0" fontId="3" fillId="30" borderId="68" xfId="0" applyFont="1" applyFill="1" applyBorder="1" applyAlignment="1" applyProtection="1">
      <alignment vertical="center"/>
      <protection locked="0"/>
    </xf>
    <xf numFmtId="0" fontId="3" fillId="30" borderId="23" xfId="0" applyFont="1" applyFill="1" applyBorder="1" applyAlignment="1" applyProtection="1">
      <alignment vertical="center"/>
      <protection locked="0"/>
    </xf>
    <xf numFmtId="3" fontId="3" fillId="30" borderId="12" xfId="0" applyNumberFormat="1" applyFont="1" applyFill="1" applyBorder="1" applyAlignment="1" applyProtection="1">
      <alignment horizontal="center" vertical="center"/>
      <protection locked="0"/>
    </xf>
    <xf numFmtId="180" fontId="3" fillId="30" borderId="19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0" fontId="3" fillId="0" borderId="0" xfId="56" applyNumberFormat="1" applyFont="1" applyFill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/>
    </xf>
    <xf numFmtId="167" fontId="2" fillId="0" borderId="0" xfId="48" applyAlignment="1">
      <alignment/>
    </xf>
    <xf numFmtId="0" fontId="23" fillId="0" borderId="12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 locked="0"/>
    </xf>
    <xf numFmtId="0" fontId="5" fillId="6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95" fillId="0" borderId="0" xfId="0" applyFont="1" applyAlignment="1" applyProtection="1">
      <alignment vertical="center"/>
      <protection locked="0"/>
    </xf>
    <xf numFmtId="3" fontId="96" fillId="2" borderId="12" xfId="0" applyNumberFormat="1" applyFont="1" applyFill="1" applyBorder="1" applyAlignment="1">
      <alignment horizontal="center" vertical="center" wrapText="1"/>
    </xf>
    <xf numFmtId="182" fontId="33" fillId="0" borderId="0" xfId="0" applyNumberFormat="1" applyFont="1" applyBorder="1" applyAlignment="1">
      <alignment vertical="center"/>
    </xf>
    <xf numFmtId="182" fontId="13" fillId="0" borderId="20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>
      <alignment vertical="center"/>
    </xf>
    <xf numFmtId="182" fontId="3" fillId="30" borderId="1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182" fontId="3" fillId="0" borderId="70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182" fontId="3" fillId="30" borderId="43" xfId="0" applyNumberFormat="1" applyFont="1" applyFill="1" applyBorder="1" applyAlignment="1">
      <alignment vertical="center"/>
    </xf>
    <xf numFmtId="182" fontId="3" fillId="30" borderId="17" xfId="0" applyNumberFormat="1" applyFont="1" applyFill="1" applyBorder="1" applyAlignment="1">
      <alignment vertical="center"/>
    </xf>
    <xf numFmtId="182" fontId="3" fillId="0" borderId="61" xfId="0" applyNumberFormat="1" applyFont="1" applyFill="1" applyBorder="1" applyAlignment="1">
      <alignment vertical="center"/>
    </xf>
    <xf numFmtId="0" fontId="3" fillId="41" borderId="10" xfId="0" applyFont="1" applyFill="1" applyBorder="1" applyAlignment="1">
      <alignment horizontal="left" vertical="center"/>
    </xf>
    <xf numFmtId="182" fontId="3" fillId="41" borderId="45" xfId="0" applyNumberFormat="1" applyFont="1" applyFill="1" applyBorder="1" applyAlignment="1">
      <alignment vertical="center"/>
    </xf>
    <xf numFmtId="182" fontId="5" fillId="0" borderId="69" xfId="0" applyNumberFormat="1" applyFont="1" applyFill="1" applyBorder="1" applyAlignment="1">
      <alignment horizontal="right" vertical="center"/>
    </xf>
    <xf numFmtId="0" fontId="96" fillId="0" borderId="12" xfId="0" applyFont="1" applyBorder="1" applyAlignment="1" applyProtection="1">
      <alignment vertical="center" wrapText="1"/>
      <protection locked="0"/>
    </xf>
    <xf numFmtId="3" fontId="5" fillId="30" borderId="12" xfId="0" applyNumberFormat="1" applyFont="1" applyFill="1" applyBorder="1" applyAlignment="1" applyProtection="1">
      <alignment horizontal="center" vertical="center"/>
      <protection locked="0"/>
    </xf>
    <xf numFmtId="0" fontId="3" fillId="42" borderId="13" xfId="0" applyFont="1" applyFill="1" applyBorder="1" applyAlignment="1" applyProtection="1">
      <alignment horizontal="left" vertical="center"/>
      <protection/>
    </xf>
    <xf numFmtId="0" fontId="3" fillId="42" borderId="13" xfId="0" applyFont="1" applyFill="1" applyBorder="1" applyAlignment="1" applyProtection="1">
      <alignment vertical="center"/>
      <protection/>
    </xf>
    <xf numFmtId="0" fontId="3" fillId="42" borderId="15" xfId="0" applyFont="1" applyFill="1" applyBorder="1" applyAlignment="1" applyProtection="1">
      <alignment horizontal="left" vertical="center"/>
      <protection/>
    </xf>
    <xf numFmtId="0" fontId="3" fillId="42" borderId="15" xfId="0" applyFont="1" applyFill="1" applyBorder="1" applyAlignment="1" applyProtection="1">
      <alignment vertical="center"/>
      <protection/>
    </xf>
    <xf numFmtId="0" fontId="3" fillId="42" borderId="15" xfId="0" applyFont="1" applyFill="1" applyBorder="1" applyAlignment="1" applyProtection="1">
      <alignment vertical="center" wrapText="1"/>
      <protection/>
    </xf>
    <xf numFmtId="0" fontId="3" fillId="42" borderId="19" xfId="0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66" xfId="0" applyFont="1" applyFill="1" applyBorder="1" applyAlignment="1" applyProtection="1">
      <alignment horizontal="left" vertical="center"/>
      <protection/>
    </xf>
    <xf numFmtId="0" fontId="3" fillId="0" borderId="67" xfId="0" applyFont="1" applyFill="1" applyBorder="1" applyAlignment="1" applyProtection="1">
      <alignment horizontal="left" vertical="center"/>
      <protection/>
    </xf>
    <xf numFmtId="184" fontId="11" fillId="6" borderId="12" xfId="44" applyNumberFormat="1" applyFont="1" applyFill="1" applyBorder="1" applyAlignment="1" applyProtection="1">
      <alignment vertical="center"/>
      <protection/>
    </xf>
    <xf numFmtId="0" fontId="13" fillId="42" borderId="13" xfId="0" applyFont="1" applyFill="1" applyBorder="1" applyAlignment="1" applyProtection="1">
      <alignment vertical="center" wrapText="1"/>
      <protection/>
    </xf>
    <xf numFmtId="0" fontId="12" fillId="30" borderId="13" xfId="0" applyFont="1" applyFill="1" applyBorder="1" applyAlignment="1" applyProtection="1">
      <alignment vertical="center" wrapText="1"/>
      <protection locked="0"/>
    </xf>
    <xf numFmtId="0" fontId="3" fillId="42" borderId="17" xfId="0" applyFont="1" applyFill="1" applyBorder="1" applyAlignment="1" applyProtection="1">
      <alignment vertical="center" wrapText="1"/>
      <protection/>
    </xf>
    <xf numFmtId="0" fontId="3" fillId="42" borderId="13" xfId="0" applyFont="1" applyFill="1" applyBorder="1" applyAlignment="1" applyProtection="1">
      <alignment vertical="center" wrapText="1"/>
      <protection locked="0"/>
    </xf>
    <xf numFmtId="0" fontId="3" fillId="42" borderId="15" xfId="0" applyFont="1" applyFill="1" applyBorder="1" applyAlignment="1" applyProtection="1">
      <alignment vertical="center" wrapText="1"/>
      <protection locked="0"/>
    </xf>
    <xf numFmtId="0" fontId="13" fillId="42" borderId="15" xfId="0" applyFont="1" applyFill="1" applyBorder="1" applyAlignment="1" applyProtection="1">
      <alignment vertical="center" wrapText="1"/>
      <protection locked="0"/>
    </xf>
    <xf numFmtId="0" fontId="3" fillId="42" borderId="19" xfId="0" applyFont="1" applyFill="1" applyBorder="1" applyAlignment="1" applyProtection="1">
      <alignment vertical="center" wrapText="1"/>
      <protection locked="0"/>
    </xf>
    <xf numFmtId="0" fontId="3" fillId="42" borderId="19" xfId="0" applyFont="1" applyFill="1" applyBorder="1" applyAlignment="1" applyProtection="1">
      <alignment vertical="center"/>
      <protection locked="0"/>
    </xf>
    <xf numFmtId="0" fontId="90" fillId="35" borderId="44" xfId="0" applyFont="1" applyFill="1" applyBorder="1" applyAlignment="1" applyProtection="1">
      <alignment horizontal="left" vertical="center" wrapText="1"/>
      <protection/>
    </xf>
    <xf numFmtId="0" fontId="94" fillId="30" borderId="71" xfId="0" applyFont="1" applyFill="1" applyBorder="1" applyAlignment="1" applyProtection="1">
      <alignment vertical="center"/>
      <protection locked="0"/>
    </xf>
    <xf numFmtId="0" fontId="15" fillId="35" borderId="15" xfId="0" applyFont="1" applyFill="1" applyBorder="1" applyAlignment="1" applyProtection="1">
      <alignment horizontal="left" vertical="center" wrapText="1"/>
      <protection/>
    </xf>
    <xf numFmtId="0" fontId="94" fillId="35" borderId="15" xfId="0" applyFont="1" applyFill="1" applyBorder="1" applyAlignment="1" applyProtection="1">
      <alignment horizontal="left" vertical="center" wrapText="1"/>
      <protection/>
    </xf>
    <xf numFmtId="0" fontId="94" fillId="35" borderId="17" xfId="0" applyFont="1" applyFill="1" applyBorder="1" applyAlignment="1" applyProtection="1">
      <alignment horizontal="left" vertical="center" wrapText="1"/>
      <protection/>
    </xf>
    <xf numFmtId="0" fontId="94" fillId="30" borderId="19" xfId="0" applyFont="1" applyFill="1" applyBorder="1" applyAlignment="1" applyProtection="1">
      <alignment vertical="center"/>
      <protection locked="0"/>
    </xf>
    <xf numFmtId="0" fontId="3" fillId="42" borderId="67" xfId="0" applyFont="1" applyFill="1" applyBorder="1" applyAlignment="1" applyProtection="1">
      <alignment horizontal="left" vertical="center" wrapText="1"/>
      <protection locked="0"/>
    </xf>
    <xf numFmtId="0" fontId="3" fillId="42" borderId="67" xfId="0" applyFont="1" applyFill="1" applyBorder="1" applyAlignment="1" applyProtection="1">
      <alignment vertical="center" wrapText="1"/>
      <protection locked="0"/>
    </xf>
    <xf numFmtId="0" fontId="90" fillId="35" borderId="19" xfId="0" applyFont="1" applyFill="1" applyBorder="1" applyAlignment="1" applyProtection="1">
      <alignment horizontal="left" vertical="center" wrapText="1"/>
      <protection/>
    </xf>
    <xf numFmtId="0" fontId="3" fillId="42" borderId="12" xfId="0" applyFont="1" applyFill="1" applyBorder="1" applyAlignment="1" applyProtection="1">
      <alignment vertical="center" wrapText="1"/>
      <protection locked="0"/>
    </xf>
    <xf numFmtId="0" fontId="3" fillId="42" borderId="12" xfId="0" applyFont="1" applyFill="1" applyBorder="1" applyAlignment="1" applyProtection="1">
      <alignment horizontal="left" vertical="center" wrapText="1"/>
      <protection locked="0"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184" fontId="10" fillId="30" borderId="12" xfId="44" applyNumberFormat="1" applyFont="1" applyFill="1" applyBorder="1" applyAlignment="1" applyProtection="1">
      <alignment vertical="center"/>
      <protection locked="0"/>
    </xf>
    <xf numFmtId="0" fontId="90" fillId="0" borderId="20" xfId="0" applyFont="1" applyFill="1" applyBorder="1" applyAlignment="1" applyProtection="1">
      <alignment vertical="center" wrapText="1"/>
      <protection/>
    </xf>
    <xf numFmtId="184" fontId="90" fillId="0" borderId="12" xfId="0" applyNumberFormat="1" applyFont="1" applyBorder="1" applyAlignment="1" applyProtection="1">
      <alignment horizontal="right" vertical="center" wrapText="1"/>
      <protection/>
    </xf>
    <xf numFmtId="0" fontId="94" fillId="0" borderId="41" xfId="0" applyFont="1" applyFill="1" applyBorder="1" applyAlignment="1" applyProtection="1">
      <alignment vertical="center" wrapText="1"/>
      <protection/>
    </xf>
    <xf numFmtId="184" fontId="94" fillId="30" borderId="71" xfId="44" applyNumberFormat="1" applyFont="1" applyFill="1" applyBorder="1" applyAlignment="1" applyProtection="1">
      <alignment vertical="center"/>
      <protection locked="0"/>
    </xf>
    <xf numFmtId="0" fontId="94" fillId="0" borderId="42" xfId="0" applyFont="1" applyFill="1" applyBorder="1" applyAlignment="1" applyProtection="1">
      <alignment vertical="center" wrapText="1"/>
      <protection/>
    </xf>
    <xf numFmtId="184" fontId="94" fillId="30" borderId="19" xfId="44" applyNumberFormat="1" applyFont="1" applyFill="1" applyBorder="1" applyAlignment="1" applyProtection="1">
      <alignment vertical="center"/>
      <protection locked="0"/>
    </xf>
    <xf numFmtId="0" fontId="94" fillId="0" borderId="72" xfId="0" applyFont="1" applyFill="1" applyBorder="1" applyAlignment="1" applyProtection="1">
      <alignment vertical="center" wrapText="1"/>
      <protection/>
    </xf>
    <xf numFmtId="0" fontId="94" fillId="0" borderId="43" xfId="0" applyFont="1" applyFill="1" applyBorder="1" applyAlignment="1" applyProtection="1">
      <alignment vertical="center" wrapText="1"/>
      <protection/>
    </xf>
    <xf numFmtId="0" fontId="10" fillId="42" borderId="12" xfId="0" applyFont="1" applyFill="1" applyBorder="1" applyAlignment="1" applyProtection="1">
      <alignment vertical="center" wrapText="1"/>
      <protection/>
    </xf>
    <xf numFmtId="0" fontId="10" fillId="42" borderId="2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3" fillId="30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67" fontId="3" fillId="30" borderId="12" xfId="48" applyFont="1" applyFill="1" applyBorder="1" applyAlignment="1" applyProtection="1">
      <alignment horizontal="center" vertical="center" wrapText="1"/>
      <protection locked="0"/>
    </xf>
    <xf numFmtId="176" fontId="3" fillId="4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 locked="0"/>
    </xf>
    <xf numFmtId="0" fontId="3" fillId="44" borderId="12" xfId="0" applyFont="1" applyFill="1" applyBorder="1" applyAlignment="1" applyProtection="1">
      <alignment horizontal="center" vertical="center"/>
      <protection locked="0"/>
    </xf>
    <xf numFmtId="2" fontId="3" fillId="45" borderId="12" xfId="0" applyNumberFormat="1" applyFont="1" applyFill="1" applyBorder="1" applyAlignment="1" applyProtection="1">
      <alignment vertical="center"/>
      <protection locked="0"/>
    </xf>
    <xf numFmtId="2" fontId="5" fillId="43" borderId="12" xfId="0" applyNumberFormat="1" applyFont="1" applyFill="1" applyBorder="1" applyAlignment="1" applyProtection="1">
      <alignment vertical="center"/>
      <protection/>
    </xf>
    <xf numFmtId="0" fontId="3" fillId="44" borderId="12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3" fontId="3" fillId="43" borderId="12" xfId="48" applyNumberFormat="1" applyFont="1" applyFill="1" applyBorder="1" applyAlignment="1" applyProtection="1">
      <alignment horizontal="center" vertical="center" wrapText="1"/>
      <protection/>
    </xf>
    <xf numFmtId="10" fontId="3" fillId="43" borderId="12" xfId="56" applyNumberFormat="1" applyFont="1" applyFill="1" applyBorder="1" applyAlignment="1" applyProtection="1">
      <alignment horizontal="center" vertical="center" wrapText="1"/>
      <protection/>
    </xf>
    <xf numFmtId="10" fontId="3" fillId="0" borderId="0" xfId="56" applyNumberFormat="1" applyFont="1" applyFill="1" applyAlignment="1" applyProtection="1">
      <alignment vertical="center"/>
      <protection locked="0"/>
    </xf>
    <xf numFmtId="10" fontId="5" fillId="0" borderId="0" xfId="56" applyNumberFormat="1" applyFont="1" applyFill="1" applyAlignment="1" applyProtection="1">
      <alignment vertical="center"/>
      <protection locked="0"/>
    </xf>
    <xf numFmtId="49" fontId="44" fillId="0" borderId="0" xfId="0" applyNumberFormat="1" applyFont="1" applyFill="1" applyAlignment="1" applyProtection="1">
      <alignment vertical="center"/>
      <protection locked="0"/>
    </xf>
    <xf numFmtId="184" fontId="97" fillId="0" borderId="13" xfId="0" applyNumberFormat="1" applyFont="1" applyBorder="1" applyAlignment="1" applyProtection="1">
      <alignment horizontal="center" vertical="center"/>
      <protection/>
    </xf>
    <xf numFmtId="184" fontId="97" fillId="0" borderId="17" xfId="0" applyNumberFormat="1" applyFont="1" applyBorder="1" applyAlignment="1" applyProtection="1">
      <alignment horizontal="center" vertical="center"/>
      <protection/>
    </xf>
    <xf numFmtId="0" fontId="5" fillId="46" borderId="12" xfId="0" applyFont="1" applyFill="1" applyBorder="1" applyAlignment="1" applyProtection="1">
      <alignment horizontal="center" vertical="center"/>
      <protection/>
    </xf>
    <xf numFmtId="184" fontId="5" fillId="46" borderId="12" xfId="43" applyNumberFormat="1" applyFont="1" applyFill="1" applyBorder="1" applyAlignment="1" applyProtection="1">
      <alignment vertical="center"/>
      <protection/>
    </xf>
    <xf numFmtId="0" fontId="5" fillId="46" borderId="12" xfId="0" applyFont="1" applyFill="1" applyBorder="1" applyAlignment="1" applyProtection="1">
      <alignment horizontal="center" vertical="center"/>
      <protection locked="0"/>
    </xf>
    <xf numFmtId="184" fontId="5" fillId="46" borderId="12" xfId="0" applyNumberFormat="1" applyFont="1" applyFill="1" applyBorder="1" applyAlignment="1" applyProtection="1">
      <alignment vertical="center"/>
      <protection locked="0"/>
    </xf>
    <xf numFmtId="184" fontId="5" fillId="46" borderId="12" xfId="44" applyNumberFormat="1" applyFont="1" applyFill="1" applyBorder="1" applyAlignment="1" applyProtection="1">
      <alignment vertical="center"/>
      <protection/>
    </xf>
    <xf numFmtId="184" fontId="5" fillId="46" borderId="12" xfId="0" applyNumberFormat="1" applyFont="1" applyFill="1" applyBorder="1" applyAlignment="1" applyProtection="1">
      <alignment vertical="center"/>
      <protection/>
    </xf>
    <xf numFmtId="44" fontId="5" fillId="46" borderId="47" xfId="0" applyNumberFormat="1" applyFont="1" applyFill="1" applyBorder="1" applyAlignment="1" applyProtection="1">
      <alignment vertical="center"/>
      <protection/>
    </xf>
    <xf numFmtId="184" fontId="5" fillId="47" borderId="12" xfId="0" applyNumberFormat="1" applyFont="1" applyFill="1" applyBorder="1" applyAlignment="1" applyProtection="1">
      <alignment horizontal="center" vertical="center" wrapText="1"/>
      <protection/>
    </xf>
    <xf numFmtId="0" fontId="94" fillId="0" borderId="66" xfId="0" applyFont="1" applyBorder="1" applyAlignment="1" applyProtection="1">
      <alignment horizontal="left" vertical="center" wrapText="1"/>
      <protection/>
    </xf>
    <xf numFmtId="0" fontId="94" fillId="0" borderId="7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3" fillId="48" borderId="12" xfId="0" applyFont="1" applyFill="1" applyBorder="1" applyAlignment="1" applyProtection="1">
      <alignment vertical="center" wrapText="1"/>
      <protection/>
    </xf>
    <xf numFmtId="0" fontId="3" fillId="35" borderId="17" xfId="0" applyFont="1" applyFill="1" applyBorder="1" applyAlignment="1" applyProtection="1">
      <alignment horizontal="left" vertical="center"/>
      <protection locked="0"/>
    </xf>
    <xf numFmtId="0" fontId="5" fillId="47" borderId="12" xfId="0" applyFont="1" applyFill="1" applyBorder="1" applyAlignment="1" applyProtection="1">
      <alignment horizontal="center" vertical="center"/>
      <protection locked="0"/>
    </xf>
    <xf numFmtId="5" fontId="5" fillId="47" borderId="12" xfId="43" applyNumberFormat="1" applyFont="1" applyFill="1" applyBorder="1" applyAlignment="1" applyProtection="1">
      <alignment horizontal="center" vertical="center" wrapText="1"/>
      <protection/>
    </xf>
    <xf numFmtId="7" fontId="5" fillId="47" borderId="12" xfId="43" applyNumberFormat="1" applyFont="1" applyFill="1" applyBorder="1" applyAlignment="1" applyProtection="1">
      <alignment horizontal="center" vertical="center" wrapText="1"/>
      <protection/>
    </xf>
    <xf numFmtId="0" fontId="5" fillId="48" borderId="12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Border="1" applyAlignment="1">
      <alignment horizontal="left" vertical="center" wrapText="1"/>
    </xf>
    <xf numFmtId="184" fontId="3" fillId="30" borderId="67" xfId="44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182" fontId="5" fillId="30" borderId="12" xfId="0" applyNumberFormat="1" applyFont="1" applyFill="1" applyBorder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98" fillId="0" borderId="15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98" fillId="0" borderId="17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98" fillId="0" borderId="71" xfId="0" applyFont="1" applyFill="1" applyBorder="1" applyAlignment="1" applyProtection="1">
      <alignment vertical="center" wrapText="1"/>
      <protection locked="0"/>
    </xf>
    <xf numFmtId="0" fontId="98" fillId="0" borderId="19" xfId="0" applyFont="1" applyFill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right" vertical="center" wrapText="1"/>
      <protection locked="0"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182" fontId="3" fillId="0" borderId="68" xfId="0" applyNumberFormat="1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22" fillId="47" borderId="20" xfId="0" applyFont="1" applyFill="1" applyBorder="1" applyAlignment="1">
      <alignment horizontal="center" vertical="center" wrapText="1"/>
    </xf>
    <xf numFmtId="0" fontId="22" fillId="47" borderId="69" xfId="0" applyFont="1" applyFill="1" applyBorder="1" applyAlignment="1">
      <alignment horizontal="center" vertical="center" wrapText="1"/>
    </xf>
    <xf numFmtId="0" fontId="22" fillId="47" borderId="47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168" fontId="10" fillId="0" borderId="20" xfId="0" applyNumberFormat="1" applyFont="1" applyBorder="1" applyAlignment="1">
      <alignment horizontal="center" vertical="center"/>
    </xf>
    <xf numFmtId="168" fontId="10" fillId="0" borderId="69" xfId="0" applyNumberFormat="1" applyFont="1" applyBorder="1" applyAlignment="1">
      <alignment horizontal="center" vertical="center"/>
    </xf>
    <xf numFmtId="168" fontId="10" fillId="0" borderId="47" xfId="0" applyNumberFormat="1" applyFont="1" applyBorder="1" applyAlignment="1">
      <alignment horizontal="center" vertical="center"/>
    </xf>
    <xf numFmtId="168" fontId="5" fillId="0" borderId="73" xfId="0" applyNumberFormat="1" applyFont="1" applyBorder="1" applyAlignment="1">
      <alignment horizontal="center" vertical="center"/>
    </xf>
    <xf numFmtId="168" fontId="5" fillId="0" borderId="73" xfId="0" applyNumberFormat="1" applyFont="1" applyFill="1" applyBorder="1" applyAlignment="1">
      <alignment horizontal="center" vertical="center"/>
    </xf>
    <xf numFmtId="168" fontId="96" fillId="0" borderId="0" xfId="0" applyNumberFormat="1" applyFont="1" applyAlignment="1">
      <alignment horizontal="left" vertical="center" wrapText="1"/>
    </xf>
    <xf numFmtId="0" fontId="36" fillId="47" borderId="10" xfId="0" applyFont="1" applyFill="1" applyBorder="1" applyAlignment="1">
      <alignment horizontal="center" vertical="center"/>
    </xf>
    <xf numFmtId="0" fontId="36" fillId="47" borderId="50" xfId="0" applyFont="1" applyFill="1" applyBorder="1" applyAlignment="1">
      <alignment horizontal="center" vertical="center"/>
    </xf>
    <xf numFmtId="0" fontId="36" fillId="47" borderId="45" xfId="0" applyFont="1" applyFill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69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11" borderId="20" xfId="0" applyNumberFormat="1" applyFont="1" applyFill="1" applyBorder="1" applyAlignment="1">
      <alignment horizontal="center" vertical="center"/>
    </xf>
    <xf numFmtId="3" fontId="5" fillId="11" borderId="69" xfId="0" applyNumberFormat="1" applyFont="1" applyFill="1" applyBorder="1" applyAlignment="1">
      <alignment horizontal="center" vertical="center"/>
    </xf>
    <xf numFmtId="3" fontId="5" fillId="11" borderId="47" xfId="0" applyNumberFormat="1" applyFont="1" applyFill="1" applyBorder="1" applyAlignment="1">
      <alignment horizontal="center" vertical="center"/>
    </xf>
    <xf numFmtId="0" fontId="31" fillId="30" borderId="20" xfId="0" applyFont="1" applyFill="1" applyBorder="1" applyAlignment="1">
      <alignment horizontal="left" vertical="top" wrapText="1"/>
    </xf>
    <xf numFmtId="0" fontId="92" fillId="30" borderId="69" xfId="0" applyFont="1" applyFill="1" applyBorder="1" applyAlignment="1">
      <alignment horizontal="left" vertical="top" wrapText="1"/>
    </xf>
    <xf numFmtId="0" fontId="92" fillId="30" borderId="47" xfId="0" applyFont="1" applyFill="1" applyBorder="1" applyAlignment="1">
      <alignment horizontal="left" vertical="top" wrapText="1"/>
    </xf>
    <xf numFmtId="0" fontId="35" fillId="0" borderId="2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" fillId="30" borderId="20" xfId="0" applyFont="1" applyFill="1" applyBorder="1" applyAlignment="1" applyProtection="1">
      <alignment horizontal="center" vertical="center" wrapText="1"/>
      <protection locked="0"/>
    </xf>
    <xf numFmtId="0" fontId="3" fillId="30" borderId="69" xfId="0" applyFont="1" applyFill="1" applyBorder="1" applyAlignment="1" applyProtection="1">
      <alignment horizontal="center" vertical="center" wrapText="1"/>
      <protection locked="0"/>
    </xf>
    <xf numFmtId="0" fontId="3" fillId="30" borderId="47" xfId="0" applyFont="1" applyFill="1" applyBorder="1" applyAlignment="1" applyProtection="1">
      <alignment horizontal="center" vertical="center" wrapText="1"/>
      <protection locked="0"/>
    </xf>
    <xf numFmtId="3" fontId="3" fillId="43" borderId="12" xfId="0" applyNumberFormat="1" applyFont="1" applyFill="1" applyBorder="1" applyAlignment="1" applyProtection="1">
      <alignment horizontal="center" vertical="center"/>
      <protection locked="0"/>
    </xf>
    <xf numFmtId="0" fontId="22" fillId="45" borderId="20" xfId="0" applyFont="1" applyFill="1" applyBorder="1" applyAlignment="1" applyProtection="1">
      <alignment horizontal="center" vertical="center"/>
      <protection locked="0"/>
    </xf>
    <xf numFmtId="0" fontId="22" fillId="45" borderId="69" xfId="0" applyFont="1" applyFill="1" applyBorder="1" applyAlignment="1" applyProtection="1">
      <alignment horizontal="center" vertical="center"/>
      <protection locked="0"/>
    </xf>
    <xf numFmtId="0" fontId="22" fillId="45" borderId="47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41" fillId="0" borderId="69" xfId="0" applyFont="1" applyFill="1" applyBorder="1" applyAlignment="1" applyProtection="1">
      <alignment horizontal="center" vertical="center"/>
      <protection locked="0"/>
    </xf>
    <xf numFmtId="0" fontId="41" fillId="0" borderId="47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 wrapText="1"/>
      <protection locked="0"/>
    </xf>
    <xf numFmtId="0" fontId="42" fillId="0" borderId="69" xfId="0" applyFont="1" applyFill="1" applyBorder="1" applyAlignment="1" applyProtection="1">
      <alignment horizontal="center" vertical="center" wrapText="1"/>
      <protection locked="0"/>
    </xf>
    <xf numFmtId="0" fontId="42" fillId="0" borderId="47" xfId="0" applyFont="1" applyFill="1" applyBorder="1" applyAlignment="1" applyProtection="1">
      <alignment horizontal="center" vertical="center" wrapText="1"/>
      <protection locked="0"/>
    </xf>
    <xf numFmtId="0" fontId="3" fillId="49" borderId="74" xfId="0" applyFont="1" applyFill="1" applyBorder="1" applyAlignment="1" applyProtection="1">
      <alignment horizontal="center" vertical="center"/>
      <protection locked="0"/>
    </xf>
    <xf numFmtId="0" fontId="3" fillId="49" borderId="75" xfId="0" applyFont="1" applyFill="1" applyBorder="1" applyAlignment="1" applyProtection="1">
      <alignment horizontal="center" vertical="center"/>
      <protection locked="0"/>
    </xf>
    <xf numFmtId="0" fontId="3" fillId="49" borderId="7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182" fontId="16" fillId="0" borderId="10" xfId="0" applyNumberFormat="1" applyFont="1" applyBorder="1" applyAlignment="1" applyProtection="1">
      <alignment horizontal="left" vertical="center"/>
      <protection/>
    </xf>
    <xf numFmtId="182" fontId="16" fillId="0" borderId="50" xfId="0" applyNumberFormat="1" applyFont="1" applyBorder="1" applyAlignment="1" applyProtection="1">
      <alignment horizontal="left" vertical="center"/>
      <protection/>
    </xf>
    <xf numFmtId="182" fontId="16" fillId="0" borderId="45" xfId="0" applyNumberFormat="1" applyFont="1" applyBorder="1" applyAlignment="1" applyProtection="1">
      <alignment horizontal="left" vertical="center"/>
      <protection/>
    </xf>
    <xf numFmtId="182" fontId="15" fillId="0" borderId="11" xfId="0" applyNumberFormat="1" applyFont="1" applyBorder="1" applyAlignment="1" applyProtection="1">
      <alignment horizontal="left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21" xfId="0" applyNumberFormat="1" applyFont="1" applyBorder="1" applyAlignment="1" applyProtection="1">
      <alignment horizontal="left" vertical="center"/>
      <protection/>
    </xf>
    <xf numFmtId="182" fontId="15" fillId="0" borderId="22" xfId="0" applyNumberFormat="1" applyFont="1" applyBorder="1" applyAlignment="1" applyProtection="1">
      <alignment horizontal="left" vertical="center"/>
      <protection/>
    </xf>
    <xf numFmtId="182" fontId="15" fillId="0" borderId="68" xfId="0" applyNumberFormat="1" applyFont="1" applyBorder="1" applyAlignment="1" applyProtection="1">
      <alignment horizontal="left" vertical="center"/>
      <protection/>
    </xf>
    <xf numFmtId="182" fontId="15" fillId="0" borderId="23" xfId="0" applyNumberFormat="1" applyFont="1" applyBorder="1" applyAlignment="1" applyProtection="1">
      <alignment horizontal="left" vertical="center"/>
      <protection/>
    </xf>
    <xf numFmtId="0" fontId="10" fillId="47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47" borderId="20" xfId="0" applyFont="1" applyFill="1" applyBorder="1" applyAlignment="1" applyProtection="1">
      <alignment horizontal="center" vertical="center"/>
      <protection/>
    </xf>
    <xf numFmtId="0" fontId="10" fillId="47" borderId="69" xfId="0" applyFont="1" applyFill="1" applyBorder="1" applyAlignment="1" applyProtection="1">
      <alignment horizontal="center" vertical="center"/>
      <protection/>
    </xf>
    <xf numFmtId="0" fontId="10" fillId="47" borderId="47" xfId="0" applyFont="1" applyFill="1" applyBorder="1" applyAlignment="1" applyProtection="1">
      <alignment horizontal="center" vertical="center"/>
      <protection/>
    </xf>
    <xf numFmtId="0" fontId="11" fillId="6" borderId="20" xfId="0" applyFont="1" applyFill="1" applyBorder="1" applyAlignment="1" applyProtection="1">
      <alignment horizontal="center" vertical="center"/>
      <protection/>
    </xf>
    <xf numFmtId="0" fontId="11" fillId="6" borderId="47" xfId="0" applyFont="1" applyFill="1" applyBorder="1" applyAlignment="1" applyProtection="1">
      <alignment horizontal="center" vertical="center"/>
      <protection/>
    </xf>
    <xf numFmtId="0" fontId="10" fillId="47" borderId="20" xfId="0" applyFont="1" applyFill="1" applyBorder="1" applyAlignment="1" applyProtection="1">
      <alignment horizontal="center" vertical="center"/>
      <protection locked="0"/>
    </xf>
    <xf numFmtId="0" fontId="10" fillId="47" borderId="47" xfId="0" applyFont="1" applyFill="1" applyBorder="1" applyAlignment="1" applyProtection="1">
      <alignment horizontal="center" vertical="center"/>
      <protection locked="0"/>
    </xf>
    <xf numFmtId="0" fontId="10" fillId="47" borderId="20" xfId="0" applyFont="1" applyFill="1" applyBorder="1" applyAlignment="1" applyProtection="1">
      <alignment horizontal="center" vertical="center" wrapText="1"/>
      <protection locked="0"/>
    </xf>
    <xf numFmtId="0" fontId="10" fillId="47" borderId="47" xfId="0" applyFont="1" applyFill="1" applyBorder="1" applyAlignment="1" applyProtection="1">
      <alignment horizontal="center" vertical="center" wrapText="1"/>
      <protection locked="0"/>
    </xf>
    <xf numFmtId="0" fontId="99" fillId="0" borderId="41" xfId="0" applyFont="1" applyBorder="1" applyAlignment="1" applyProtection="1">
      <alignment horizontal="center" vertical="center" wrapText="1"/>
      <protection/>
    </xf>
    <xf numFmtId="0" fontId="99" fillId="0" borderId="43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69" xfId="0" applyFont="1" applyBorder="1" applyAlignment="1" applyProtection="1">
      <alignment horizontal="left" vertical="center" wrapText="1"/>
      <protection/>
    </xf>
    <xf numFmtId="0" fontId="14" fillId="0" borderId="47" xfId="0" applyFont="1" applyBorder="1" applyAlignment="1" applyProtection="1">
      <alignment horizontal="left" vertical="center" wrapText="1"/>
      <protection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22" fillId="47" borderId="20" xfId="0" applyFont="1" applyFill="1" applyBorder="1" applyAlignment="1" applyProtection="1">
      <alignment horizontal="center" vertical="center"/>
      <protection locked="0"/>
    </xf>
    <xf numFmtId="0" fontId="22" fillId="47" borderId="69" xfId="0" applyFont="1" applyFill="1" applyBorder="1" applyAlignment="1" applyProtection="1">
      <alignment horizontal="center" vertical="center"/>
      <protection locked="0"/>
    </xf>
    <xf numFmtId="0" fontId="22" fillId="47" borderId="47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45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left" vertical="center" wrapText="1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69" xfId="0" applyFont="1" applyFill="1" applyBorder="1" applyAlignment="1" applyProtection="1">
      <alignment horizontal="center" vertical="center"/>
      <protection locked="0"/>
    </xf>
    <xf numFmtId="0" fontId="22" fillId="33" borderId="47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66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12" fillId="0" borderId="68" xfId="0" applyFont="1" applyBorder="1" applyAlignment="1" applyProtection="1">
      <alignment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_PA CA 2009 Personnel-Indicateurs-Gir dépendanc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Tableau CA 2005 PA non hospitalier conventionné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1"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2"/>
      </font>
    </dxf>
    <dxf/>
    <dxf>
      <font>
        <color indexed="1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EFC0"/>
      <rgbColor rgb="00FFFF99"/>
      <rgbColor rgb="0099CCFF"/>
      <rgbColor rgb="00FF99CC"/>
      <rgbColor rgb="00CC99FF"/>
      <rgbColor rgb="00EFE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11</xdr:row>
      <xdr:rowOff>161925</xdr:rowOff>
    </xdr:from>
    <xdr:to>
      <xdr:col>2</xdr:col>
      <xdr:colOff>590550</xdr:colOff>
      <xdr:row>16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857375" y="4524375"/>
          <a:ext cx="339090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Veuillez renseigner le nom de votre établissement une seule fois dans l'onglet "1-Détail recettes" / cellule B1.</a:t>
          </a:r>
        </a:p>
      </xdr:txBody>
    </xdr:sp>
    <xdr:clientData/>
  </xdr:twoCellAnchor>
  <xdr:twoCellAnchor>
    <xdr:from>
      <xdr:col>3</xdr:col>
      <xdr:colOff>371475</xdr:colOff>
      <xdr:row>6</xdr:row>
      <xdr:rowOff>295275</xdr:rowOff>
    </xdr:from>
    <xdr:to>
      <xdr:col>6</xdr:col>
      <xdr:colOff>552450</xdr:colOff>
      <xdr:row>7</xdr:row>
      <xdr:rowOff>295275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401050" y="2867025"/>
          <a:ext cx="2466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Coût place hors immobilier/mobilier</a:t>
          </a:r>
        </a:p>
      </xdr:txBody>
    </xdr:sp>
    <xdr:clientData/>
  </xdr:twoCellAnchor>
  <xdr:twoCellAnchor>
    <xdr:from>
      <xdr:col>2</xdr:col>
      <xdr:colOff>3257550</xdr:colOff>
      <xdr:row>6</xdr:row>
      <xdr:rowOff>9525</xdr:rowOff>
    </xdr:from>
    <xdr:to>
      <xdr:col>3</xdr:col>
      <xdr:colOff>257175</xdr:colOff>
      <xdr:row>8</xdr:row>
      <xdr:rowOff>314325</xdr:rowOff>
    </xdr:to>
    <xdr:sp>
      <xdr:nvSpPr>
        <xdr:cNvPr id="3" name="Accolade fermante 3"/>
        <xdr:cNvSpPr>
          <a:spLocks/>
        </xdr:cNvSpPr>
      </xdr:nvSpPr>
      <xdr:spPr>
        <a:xfrm>
          <a:off x="7915275" y="2581275"/>
          <a:ext cx="371475" cy="9906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123825</xdr:rowOff>
    </xdr:from>
    <xdr:to>
      <xdr:col>12</xdr:col>
      <xdr:colOff>19050</xdr:colOff>
      <xdr:row>3</xdr:row>
      <xdr:rowOff>161925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0048875" y="123825"/>
          <a:ext cx="282892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Veuillez renseigner le nom de votre établissement une seule fois dans la cellule B1.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0</xdr:rowOff>
    </xdr:from>
    <xdr:to>
      <xdr:col>0</xdr:col>
      <xdr:colOff>304800</xdr:colOff>
      <xdr:row>3</xdr:row>
      <xdr:rowOff>152400</xdr:rowOff>
    </xdr:to>
    <xdr:pic>
      <xdr:nvPicPr>
        <xdr:cNvPr id="1" name="Picture 1" descr="note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6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47625</xdr:rowOff>
    </xdr:from>
    <xdr:to>
      <xdr:col>0</xdr:col>
      <xdr:colOff>371475</xdr:colOff>
      <xdr:row>4</xdr:row>
      <xdr:rowOff>200025</xdr:rowOff>
    </xdr:to>
    <xdr:pic>
      <xdr:nvPicPr>
        <xdr:cNvPr id="1" name="Picture 1" descr="note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049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38.421875" style="76" bestFit="1" customWidth="1"/>
    <col min="2" max="2" width="31.421875" style="76" customWidth="1"/>
    <col min="3" max="3" width="50.57421875" style="5" customWidth="1"/>
    <col min="4" max="16384" width="11.421875" style="5" customWidth="1"/>
  </cols>
  <sheetData>
    <row r="1" spans="1:3" ht="40.5" customHeight="1">
      <c r="A1" s="441" t="str">
        <f>"SOMMAIRE - "&amp;'1-Détail recettes'!B1&amp;"
COMPTE ADMINISTRATIF 2022"</f>
        <v>SOMMAIRE - XXXXXXX
COMPTE ADMINISTRATIF 2022</v>
      </c>
      <c r="B1" s="442"/>
      <c r="C1" s="443"/>
    </row>
    <row r="2" spans="1:2" s="232" customFormat="1" ht="40.5" customHeight="1">
      <c r="A2" s="239"/>
      <c r="B2" s="104"/>
    </row>
    <row r="3" spans="1:3" ht="27" customHeight="1">
      <c r="A3" s="235" t="s">
        <v>22</v>
      </c>
      <c r="B3" s="447" t="s">
        <v>63</v>
      </c>
      <c r="C3" s="447"/>
    </row>
    <row r="4" spans="1:3" ht="33.75" customHeight="1">
      <c r="A4" s="312" t="s">
        <v>164</v>
      </c>
      <c r="B4" s="447" t="s">
        <v>165</v>
      </c>
      <c r="C4" s="447"/>
    </row>
    <row r="5" spans="1:3" ht="33.75" customHeight="1">
      <c r="A5" s="312" t="s">
        <v>247</v>
      </c>
      <c r="B5" s="447" t="s">
        <v>248</v>
      </c>
      <c r="C5" s="447"/>
    </row>
    <row r="6" spans="1:3" s="311" customFormat="1" ht="27" customHeight="1">
      <c r="A6" s="444" t="s">
        <v>224</v>
      </c>
      <c r="B6" s="444" t="s">
        <v>225</v>
      </c>
      <c r="C6" s="236" t="s">
        <v>152</v>
      </c>
    </row>
    <row r="7" spans="1:3" ht="27" customHeight="1">
      <c r="A7" s="445"/>
      <c r="B7" s="445"/>
      <c r="C7" s="233" t="s">
        <v>153</v>
      </c>
    </row>
    <row r="8" spans="1:3" ht="27" customHeight="1">
      <c r="A8" s="445"/>
      <c r="B8" s="445"/>
      <c r="C8" s="233" t="s">
        <v>154</v>
      </c>
    </row>
    <row r="9" spans="1:3" ht="27" customHeight="1">
      <c r="A9" s="446"/>
      <c r="B9" s="446"/>
      <c r="C9" s="234" t="s">
        <v>155</v>
      </c>
    </row>
    <row r="10" spans="1:3" ht="30" customHeight="1">
      <c r="A10" s="312" t="s">
        <v>243</v>
      </c>
      <c r="B10" s="447" t="s">
        <v>244</v>
      </c>
      <c r="C10" s="447"/>
    </row>
    <row r="11" spans="1:3" ht="30" customHeight="1">
      <c r="A11" s="418" t="s">
        <v>245</v>
      </c>
      <c r="B11" s="448" t="s">
        <v>246</v>
      </c>
      <c r="C11" s="449"/>
    </row>
  </sheetData>
  <sheetProtection/>
  <mergeCells count="8">
    <mergeCell ref="A1:C1"/>
    <mergeCell ref="A6:A9"/>
    <mergeCell ref="B6:B9"/>
    <mergeCell ref="B3:C3"/>
    <mergeCell ref="B10:C10"/>
    <mergeCell ref="B11:C11"/>
    <mergeCell ref="B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64.8515625" style="20" customWidth="1"/>
    <col min="2" max="4" width="13.7109375" style="20" customWidth="1"/>
    <col min="5" max="7" width="13.7109375" style="81" customWidth="1"/>
    <col min="8" max="16384" width="9.140625" style="1" customWidth="1"/>
  </cols>
  <sheetData>
    <row r="1" spans="1:7" ht="18">
      <c r="A1" s="252" t="s">
        <v>156</v>
      </c>
      <c r="B1" s="237" t="s">
        <v>157</v>
      </c>
      <c r="C1" s="238"/>
      <c r="D1" s="238"/>
      <c r="E1" s="238"/>
      <c r="F1" s="238"/>
      <c r="G1" s="238"/>
    </row>
    <row r="3" spans="1:7" ht="17.25" customHeight="1">
      <c r="A3" s="450" t="str">
        <f>"Recettes en atténuation Exercice "&amp;RIGHT(SOMMAIRE!$A$1,4)</f>
        <v>Recettes en atténuation Exercice 2022</v>
      </c>
      <c r="B3" s="451"/>
      <c r="C3" s="451"/>
      <c r="D3" s="451"/>
      <c r="E3" s="451"/>
      <c r="F3" s="451"/>
      <c r="G3" s="452"/>
    </row>
    <row r="4" spans="1:8" ht="26.25" customHeight="1">
      <c r="A4" s="455" t="s">
        <v>226</v>
      </c>
      <c r="B4" s="455"/>
      <c r="C4" s="455"/>
      <c r="D4" s="455"/>
      <c r="E4" s="455"/>
      <c r="F4" s="455"/>
      <c r="G4" s="455"/>
      <c r="H4" s="20"/>
    </row>
    <row r="5" spans="8:10" ht="15" thickBot="1">
      <c r="H5" s="240" t="s">
        <v>158</v>
      </c>
      <c r="I5" s="241"/>
      <c r="J5" s="241"/>
    </row>
    <row r="6" spans="2:7" ht="15" customHeight="1" thickBot="1">
      <c r="B6" s="453" t="s">
        <v>135</v>
      </c>
      <c r="C6" s="453"/>
      <c r="D6" s="453"/>
      <c r="E6" s="454" t="s">
        <v>134</v>
      </c>
      <c r="F6" s="454"/>
      <c r="G6" s="454"/>
    </row>
    <row r="7" spans="1:7" ht="14.25" thickBot="1">
      <c r="A7" s="82"/>
      <c r="B7" s="83" t="s">
        <v>227</v>
      </c>
      <c r="C7" s="84" t="s">
        <v>2</v>
      </c>
      <c r="D7" s="85" t="s">
        <v>3</v>
      </c>
      <c r="E7" s="86" t="s">
        <v>227</v>
      </c>
      <c r="F7" s="87" t="s">
        <v>2</v>
      </c>
      <c r="G7" s="88" t="s">
        <v>3</v>
      </c>
    </row>
    <row r="8" spans="1:7" ht="14.25" thickBot="1">
      <c r="A8" s="199" t="s">
        <v>4</v>
      </c>
      <c r="B8" s="203"/>
      <c r="C8" s="204"/>
      <c r="D8" s="205"/>
      <c r="E8" s="203"/>
      <c r="F8" s="204"/>
      <c r="G8" s="205"/>
    </row>
    <row r="9" spans="1:7" ht="13.5">
      <c r="A9" s="89" t="s">
        <v>5</v>
      </c>
      <c r="B9" s="242"/>
      <c r="C9" s="243"/>
      <c r="D9" s="77">
        <f aca="true" t="shared" si="0" ref="D9:D19">C9-B9</f>
        <v>0</v>
      </c>
      <c r="E9" s="242"/>
      <c r="F9" s="243"/>
      <c r="G9" s="79">
        <f aca="true" t="shared" si="1" ref="G9:G20">F9-E9</f>
        <v>0</v>
      </c>
    </row>
    <row r="10" spans="1:7" ht="13.5">
      <c r="A10" s="89" t="s">
        <v>6</v>
      </c>
      <c r="B10" s="244"/>
      <c r="C10" s="245"/>
      <c r="D10" s="78">
        <f t="shared" si="0"/>
        <v>0</v>
      </c>
      <c r="E10" s="244"/>
      <c r="F10" s="245"/>
      <c r="G10" s="80">
        <f t="shared" si="1"/>
        <v>0</v>
      </c>
    </row>
    <row r="11" spans="1:7" ht="13.5">
      <c r="A11" s="89" t="s">
        <v>7</v>
      </c>
      <c r="B11" s="244"/>
      <c r="C11" s="245"/>
      <c r="D11" s="78">
        <f t="shared" si="0"/>
        <v>0</v>
      </c>
      <c r="E11" s="244"/>
      <c r="F11" s="245"/>
      <c r="G11" s="80">
        <f t="shared" si="1"/>
        <v>0</v>
      </c>
    </row>
    <row r="12" spans="1:7" ht="13.5">
      <c r="A12" s="89" t="s">
        <v>125</v>
      </c>
      <c r="B12" s="244"/>
      <c r="C12" s="245"/>
      <c r="D12" s="78">
        <f t="shared" si="0"/>
        <v>0</v>
      </c>
      <c r="E12" s="244"/>
      <c r="F12" s="245"/>
      <c r="G12" s="80">
        <f t="shared" si="1"/>
        <v>0</v>
      </c>
    </row>
    <row r="13" spans="1:7" ht="13.5">
      <c r="A13" s="89" t="s">
        <v>127</v>
      </c>
      <c r="B13" s="244"/>
      <c r="C13" s="245"/>
      <c r="D13" s="78">
        <f t="shared" si="0"/>
        <v>0</v>
      </c>
      <c r="E13" s="244"/>
      <c r="F13" s="245"/>
      <c r="G13" s="80">
        <f t="shared" si="1"/>
        <v>0</v>
      </c>
    </row>
    <row r="14" spans="1:7" ht="13.5">
      <c r="A14" s="89" t="s">
        <v>130</v>
      </c>
      <c r="B14" s="244"/>
      <c r="C14" s="245"/>
      <c r="D14" s="78">
        <f t="shared" si="0"/>
        <v>0</v>
      </c>
      <c r="E14" s="244"/>
      <c r="F14" s="245"/>
      <c r="G14" s="80">
        <f t="shared" si="1"/>
        <v>0</v>
      </c>
    </row>
    <row r="15" spans="1:7" ht="13.5">
      <c r="A15" s="89" t="s">
        <v>132</v>
      </c>
      <c r="B15" s="244"/>
      <c r="C15" s="245"/>
      <c r="D15" s="78">
        <f t="shared" si="0"/>
        <v>0</v>
      </c>
      <c r="E15" s="244"/>
      <c r="F15" s="245"/>
      <c r="G15" s="80">
        <f t="shared" si="1"/>
        <v>0</v>
      </c>
    </row>
    <row r="16" spans="1:7" ht="13.5">
      <c r="A16" s="212" t="s">
        <v>139</v>
      </c>
      <c r="B16" s="244"/>
      <c r="C16" s="245"/>
      <c r="D16" s="78">
        <f t="shared" si="0"/>
        <v>0</v>
      </c>
      <c r="E16" s="244"/>
      <c r="F16" s="245"/>
      <c r="G16" s="80">
        <f t="shared" si="1"/>
        <v>0</v>
      </c>
    </row>
    <row r="17" spans="1:7" ht="13.5">
      <c r="A17" s="213" t="s">
        <v>133</v>
      </c>
      <c r="B17" s="246"/>
      <c r="C17" s="247"/>
      <c r="D17" s="78">
        <f t="shared" si="0"/>
        <v>0</v>
      </c>
      <c r="E17" s="246"/>
      <c r="F17" s="247"/>
      <c r="G17" s="80">
        <f t="shared" si="1"/>
        <v>0</v>
      </c>
    </row>
    <row r="18" spans="1:7" ht="13.5">
      <c r="A18" s="213"/>
      <c r="B18" s="246"/>
      <c r="C18" s="247"/>
      <c r="D18" s="78">
        <f t="shared" si="0"/>
        <v>0</v>
      </c>
      <c r="E18" s="246"/>
      <c r="F18" s="247"/>
      <c r="G18" s="80">
        <f t="shared" si="1"/>
        <v>0</v>
      </c>
    </row>
    <row r="19" spans="1:8" ht="14.25" thickBot="1">
      <c r="A19" s="213"/>
      <c r="B19" s="246"/>
      <c r="C19" s="247"/>
      <c r="D19" s="78">
        <f t="shared" si="0"/>
        <v>0</v>
      </c>
      <c r="E19" s="246"/>
      <c r="F19" s="247"/>
      <c r="G19" s="80">
        <f t="shared" si="1"/>
        <v>0</v>
      </c>
      <c r="H19" s="21"/>
    </row>
    <row r="20" spans="1:7" ht="14.25" thickBot="1">
      <c r="A20" s="90" t="s">
        <v>8</v>
      </c>
      <c r="B20" s="91">
        <f>SUM(B9:B19)</f>
        <v>0</v>
      </c>
      <c r="C20" s="92">
        <f>SUM(C9:C19)</f>
        <v>0</v>
      </c>
      <c r="D20" s="93">
        <f>C20-B20</f>
        <v>0</v>
      </c>
      <c r="E20" s="91">
        <f>SUM(E9:E19)</f>
        <v>0</v>
      </c>
      <c r="F20" s="94">
        <f>SUM(F9:F19)</f>
        <v>0</v>
      </c>
      <c r="G20" s="95">
        <f t="shared" si="1"/>
        <v>0</v>
      </c>
    </row>
    <row r="21" spans="1:7" ht="14.25" thickBot="1">
      <c r="A21" s="199" t="s">
        <v>9</v>
      </c>
      <c r="B21" s="200"/>
      <c r="C21" s="201"/>
      <c r="D21" s="202"/>
      <c r="E21" s="200"/>
      <c r="F21" s="201"/>
      <c r="G21" s="202"/>
    </row>
    <row r="22" spans="1:7" ht="13.5">
      <c r="A22" s="96" t="s">
        <v>10</v>
      </c>
      <c r="B22" s="248"/>
      <c r="C22" s="249"/>
      <c r="D22" s="78">
        <f aca="true" t="shared" si="2" ref="D22:D29">C22-B22</f>
        <v>0</v>
      </c>
      <c r="E22" s="214"/>
      <c r="F22" s="215"/>
      <c r="G22" s="216"/>
    </row>
    <row r="23" spans="1:7" ht="13.5">
      <c r="A23" s="96" t="s">
        <v>11</v>
      </c>
      <c r="B23" s="248"/>
      <c r="C23" s="249"/>
      <c r="D23" s="78">
        <f t="shared" si="2"/>
        <v>0</v>
      </c>
      <c r="E23" s="217"/>
      <c r="F23" s="218"/>
      <c r="G23" s="219"/>
    </row>
    <row r="24" spans="1:7" ht="13.5">
      <c r="A24" s="89" t="s">
        <v>131</v>
      </c>
      <c r="B24" s="244"/>
      <c r="C24" s="245"/>
      <c r="D24" s="78">
        <f t="shared" si="2"/>
        <v>0</v>
      </c>
      <c r="E24" s="220"/>
      <c r="F24" s="221"/>
      <c r="G24" s="219"/>
    </row>
    <row r="25" spans="1:7" ht="13.5">
      <c r="A25" s="89" t="s">
        <v>136</v>
      </c>
      <c r="B25" s="244"/>
      <c r="C25" s="245"/>
      <c r="D25" s="78">
        <f t="shared" si="2"/>
        <v>0</v>
      </c>
      <c r="E25" s="220"/>
      <c r="F25" s="221"/>
      <c r="G25" s="219"/>
    </row>
    <row r="26" spans="1:7" ht="13.5">
      <c r="A26" s="212" t="s">
        <v>129</v>
      </c>
      <c r="B26" s="244"/>
      <c r="C26" s="245"/>
      <c r="D26" s="78">
        <f t="shared" si="2"/>
        <v>0</v>
      </c>
      <c r="E26" s="244"/>
      <c r="F26" s="245"/>
      <c r="G26" s="100">
        <f>F26-E26</f>
        <v>0</v>
      </c>
    </row>
    <row r="27" spans="1:7" ht="13.5">
      <c r="A27" s="212"/>
      <c r="B27" s="244"/>
      <c r="C27" s="245"/>
      <c r="D27" s="78">
        <f t="shared" si="2"/>
        <v>0</v>
      </c>
      <c r="E27" s="244"/>
      <c r="F27" s="245"/>
      <c r="G27" s="100">
        <f>F27-E27</f>
        <v>0</v>
      </c>
    </row>
    <row r="28" spans="1:7" ht="14.25" thickBot="1">
      <c r="A28" s="213"/>
      <c r="B28" s="246"/>
      <c r="C28" s="247"/>
      <c r="D28" s="78">
        <f t="shared" si="2"/>
        <v>0</v>
      </c>
      <c r="E28" s="250"/>
      <c r="F28" s="251"/>
      <c r="G28" s="101">
        <f>F28-E28</f>
        <v>0</v>
      </c>
    </row>
    <row r="29" spans="1:7" ht="14.25" thickBot="1">
      <c r="A29" s="90" t="s">
        <v>12</v>
      </c>
      <c r="B29" s="102">
        <f>SUM(B22:B28)</f>
        <v>0</v>
      </c>
      <c r="C29" s="92">
        <f>SUM(C22:C28)</f>
        <v>0</v>
      </c>
      <c r="D29" s="93">
        <f t="shared" si="2"/>
        <v>0</v>
      </c>
      <c r="E29" s="103">
        <f>SUM(E22:E28)</f>
        <v>0</v>
      </c>
      <c r="F29" s="94">
        <f>SUM(F22:F28)</f>
        <v>0</v>
      </c>
      <c r="G29" s="95">
        <f>F29-E29</f>
        <v>0</v>
      </c>
    </row>
    <row r="30" spans="1:7" ht="14.25" thickBot="1">
      <c r="A30" s="199" t="s">
        <v>13</v>
      </c>
      <c r="B30" s="200"/>
      <c r="C30" s="201"/>
      <c r="D30" s="202"/>
      <c r="E30" s="200"/>
      <c r="F30" s="201"/>
      <c r="G30" s="202"/>
    </row>
    <row r="31" spans="1:7" ht="13.5">
      <c r="A31" s="96" t="s">
        <v>123</v>
      </c>
      <c r="B31" s="248"/>
      <c r="C31" s="249"/>
      <c r="D31" s="78">
        <f aca="true" t="shared" si="3" ref="D31:D39">C31-B31</f>
        <v>0</v>
      </c>
      <c r="E31" s="242"/>
      <c r="F31" s="243"/>
      <c r="G31" s="79">
        <f>F31-E31</f>
        <v>0</v>
      </c>
    </row>
    <row r="32" spans="1:7" ht="13.5">
      <c r="A32" s="89" t="s">
        <v>14</v>
      </c>
      <c r="B32" s="244"/>
      <c r="C32" s="245"/>
      <c r="D32" s="78">
        <f t="shared" si="3"/>
        <v>0</v>
      </c>
      <c r="E32" s="98"/>
      <c r="F32" s="99"/>
      <c r="G32" s="97"/>
    </row>
    <row r="33" spans="1:7" ht="13.5">
      <c r="A33" s="89" t="s">
        <v>15</v>
      </c>
      <c r="B33" s="244"/>
      <c r="C33" s="245"/>
      <c r="D33" s="78">
        <f t="shared" si="3"/>
        <v>0</v>
      </c>
      <c r="E33" s="98"/>
      <c r="F33" s="99"/>
      <c r="G33" s="97"/>
    </row>
    <row r="34" spans="1:7" ht="13.5">
      <c r="A34" s="89" t="s">
        <v>16</v>
      </c>
      <c r="B34" s="244"/>
      <c r="C34" s="245"/>
      <c r="D34" s="78">
        <f t="shared" si="3"/>
        <v>0</v>
      </c>
      <c r="E34" s="98"/>
      <c r="F34" s="99"/>
      <c r="G34" s="97"/>
    </row>
    <row r="35" spans="1:10" ht="13.5">
      <c r="A35" s="89" t="s">
        <v>124</v>
      </c>
      <c r="B35" s="244"/>
      <c r="C35" s="245"/>
      <c r="D35" s="78">
        <f t="shared" si="3"/>
        <v>0</v>
      </c>
      <c r="E35" s="244"/>
      <c r="F35" s="245"/>
      <c r="G35" s="100">
        <f>F35-E35</f>
        <v>0</v>
      </c>
      <c r="J35" s="22"/>
    </row>
    <row r="36" spans="1:7" ht="13.5">
      <c r="A36" s="212" t="s">
        <v>129</v>
      </c>
      <c r="B36" s="244"/>
      <c r="C36" s="245"/>
      <c r="D36" s="78">
        <f t="shared" si="3"/>
        <v>0</v>
      </c>
      <c r="E36" s="244"/>
      <c r="F36" s="245"/>
      <c r="G36" s="100">
        <f>F36-E36</f>
        <v>0</v>
      </c>
    </row>
    <row r="37" spans="1:7" ht="13.5">
      <c r="A37" s="213"/>
      <c r="B37" s="246"/>
      <c r="C37" s="247"/>
      <c r="D37" s="78">
        <f t="shared" si="3"/>
        <v>0</v>
      </c>
      <c r="E37" s="246"/>
      <c r="F37" s="247"/>
      <c r="G37" s="100">
        <f>F37-E37</f>
        <v>0</v>
      </c>
    </row>
    <row r="38" spans="1:7" ht="14.25" thickBot="1">
      <c r="A38" s="213"/>
      <c r="B38" s="246"/>
      <c r="C38" s="247"/>
      <c r="D38" s="78">
        <f t="shared" si="3"/>
        <v>0</v>
      </c>
      <c r="E38" s="250"/>
      <c r="F38" s="251"/>
      <c r="G38" s="100">
        <f>F38-E38</f>
        <v>0</v>
      </c>
    </row>
    <row r="39" spans="1:7" ht="14.25" thickBot="1">
      <c r="A39" s="90" t="s">
        <v>17</v>
      </c>
      <c r="B39" s="102">
        <f>SUM(B31:B38)</f>
        <v>0</v>
      </c>
      <c r="C39" s="92">
        <f>SUM(C31:C38)</f>
        <v>0</v>
      </c>
      <c r="D39" s="93">
        <f t="shared" si="3"/>
        <v>0</v>
      </c>
      <c r="E39" s="103">
        <f>SUM(E31:E38)</f>
        <v>0</v>
      </c>
      <c r="F39" s="94">
        <f>SUM(F31:F38)</f>
        <v>0</v>
      </c>
      <c r="G39" s="95">
        <f>F39-E39</f>
        <v>0</v>
      </c>
    </row>
    <row r="40" spans="1:7" ht="14.25" thickBot="1">
      <c r="A40" s="199" t="s">
        <v>18</v>
      </c>
      <c r="B40" s="200"/>
      <c r="C40" s="201"/>
      <c r="D40" s="202"/>
      <c r="E40" s="200"/>
      <c r="F40" s="201"/>
      <c r="G40" s="202"/>
    </row>
    <row r="41" spans="1:7" ht="13.5">
      <c r="A41" s="89" t="s">
        <v>19</v>
      </c>
      <c r="B41" s="244"/>
      <c r="C41" s="245"/>
      <c r="D41" s="78">
        <f aca="true" t="shared" si="4" ref="D41:D48">C41-B41</f>
        <v>0</v>
      </c>
      <c r="E41" s="244"/>
      <c r="F41" s="245"/>
      <c r="G41" s="100">
        <f>F41-E41</f>
        <v>0</v>
      </c>
    </row>
    <row r="42" spans="1:7" ht="13.5">
      <c r="A42" s="89" t="s">
        <v>126</v>
      </c>
      <c r="B42" s="244"/>
      <c r="C42" s="245"/>
      <c r="D42" s="78">
        <f t="shared" si="4"/>
        <v>0</v>
      </c>
      <c r="E42" s="244"/>
      <c r="F42" s="245"/>
      <c r="G42" s="100">
        <f>F42-E42</f>
        <v>0</v>
      </c>
    </row>
    <row r="43" spans="1:7" ht="13.5">
      <c r="A43" s="89" t="s">
        <v>140</v>
      </c>
      <c r="B43" s="244"/>
      <c r="C43" s="245"/>
      <c r="D43" s="78">
        <f t="shared" si="4"/>
        <v>0</v>
      </c>
      <c r="E43" s="244"/>
      <c r="F43" s="245"/>
      <c r="G43" s="100">
        <f aca="true" t="shared" si="5" ref="G43:G48">F43-E43</f>
        <v>0</v>
      </c>
    </row>
    <row r="44" spans="1:7" ht="13.5">
      <c r="A44" s="89" t="s">
        <v>128</v>
      </c>
      <c r="B44" s="244"/>
      <c r="C44" s="245"/>
      <c r="D44" s="78">
        <f t="shared" si="4"/>
        <v>0</v>
      </c>
      <c r="E44" s="244"/>
      <c r="F44" s="245"/>
      <c r="G44" s="100">
        <f t="shared" si="5"/>
        <v>0</v>
      </c>
    </row>
    <row r="45" spans="1:7" ht="13.5">
      <c r="A45" s="212" t="s">
        <v>129</v>
      </c>
      <c r="B45" s="244"/>
      <c r="C45" s="245"/>
      <c r="D45" s="78">
        <f t="shared" si="4"/>
        <v>0</v>
      </c>
      <c r="E45" s="244"/>
      <c r="F45" s="245"/>
      <c r="G45" s="100">
        <f t="shared" si="5"/>
        <v>0</v>
      </c>
    </row>
    <row r="46" spans="1:7" ht="13.5">
      <c r="A46" s="212"/>
      <c r="B46" s="244"/>
      <c r="C46" s="245"/>
      <c r="D46" s="78">
        <f t="shared" si="4"/>
        <v>0</v>
      </c>
      <c r="E46" s="244"/>
      <c r="F46" s="245"/>
      <c r="G46" s="100">
        <f t="shared" si="5"/>
        <v>0</v>
      </c>
    </row>
    <row r="47" spans="1:7" ht="14.25" thickBot="1">
      <c r="A47" s="213"/>
      <c r="B47" s="250"/>
      <c r="C47" s="247"/>
      <c r="D47" s="78">
        <f t="shared" si="4"/>
        <v>0</v>
      </c>
      <c r="E47" s="250"/>
      <c r="F47" s="247"/>
      <c r="G47" s="100">
        <f t="shared" si="5"/>
        <v>0</v>
      </c>
    </row>
    <row r="48" spans="1:7" ht="14.25" thickBot="1">
      <c r="A48" s="90" t="s">
        <v>20</v>
      </c>
      <c r="B48" s="102">
        <f>SUM(B41:B47)</f>
        <v>0</v>
      </c>
      <c r="C48" s="92">
        <f>SUM(C41:C47)</f>
        <v>0</v>
      </c>
      <c r="D48" s="93">
        <f t="shared" si="4"/>
        <v>0</v>
      </c>
      <c r="E48" s="103">
        <f>SUM(E41:E47)</f>
        <v>0</v>
      </c>
      <c r="F48" s="94">
        <f>SUM(F41:F47)</f>
        <v>0</v>
      </c>
      <c r="G48" s="95">
        <f t="shared" si="5"/>
        <v>0</v>
      </c>
    </row>
    <row r="49" spans="1:7" ht="15" customHeight="1" thickBot="1">
      <c r="A49" s="199" t="s">
        <v>21</v>
      </c>
      <c r="B49" s="206">
        <f aca="true" t="shared" si="6" ref="B49:G49">B20+B29+B39+B48</f>
        <v>0</v>
      </c>
      <c r="C49" s="207">
        <f t="shared" si="6"/>
        <v>0</v>
      </c>
      <c r="D49" s="208">
        <f t="shared" si="6"/>
        <v>0</v>
      </c>
      <c r="E49" s="209">
        <f t="shared" si="6"/>
        <v>0</v>
      </c>
      <c r="F49" s="210">
        <f t="shared" si="6"/>
        <v>0</v>
      </c>
      <c r="G49" s="211">
        <f t="shared" si="6"/>
        <v>0</v>
      </c>
    </row>
    <row r="50" ht="6" customHeight="1"/>
    <row r="51" ht="13.5">
      <c r="A51" s="222"/>
    </row>
  </sheetData>
  <sheetProtection/>
  <mergeCells count="4">
    <mergeCell ref="A3:G3"/>
    <mergeCell ref="B6:D6"/>
    <mergeCell ref="E6:G6"/>
    <mergeCell ref="A4:G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9" r:id="rId2"/>
  <headerFooter alignWithMargins="0">
    <oddHeader>&amp;L&amp;9RECETTES</oddHeader>
    <oddFooter>&amp;R&amp;9&amp;F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110" zoomScaleNormal="110" zoomScalePageLayoutView="0" workbookViewId="0" topLeftCell="A1">
      <selection activeCell="G26" sqref="G26"/>
    </sheetView>
  </sheetViews>
  <sheetFormatPr defaultColWidth="11.421875" defaultRowHeight="12.75"/>
  <cols>
    <col min="1" max="1" width="49.57421875" style="14" customWidth="1"/>
    <col min="2" max="2" width="13.57421875" style="8" customWidth="1"/>
    <col min="3" max="3" width="14.140625" style="16" customWidth="1"/>
    <col min="4" max="5" width="12.7109375" style="9" customWidth="1"/>
    <col min="6" max="6" width="12.7109375" style="10" customWidth="1"/>
    <col min="7" max="7" width="12.7109375" style="11" customWidth="1"/>
    <col min="8" max="8" width="12.7109375" style="8" customWidth="1"/>
    <col min="9" max="16384" width="11.421875" style="8" customWidth="1"/>
  </cols>
  <sheetData>
    <row r="1" spans="1:8" ht="21">
      <c r="A1" s="456" t="str">
        <f>'1-Détail recettes'!B1&amp;" - CA "&amp;RIGHT(SOMMAIRE!$A$1,4)</f>
        <v>XXXXXXX - CA 2022</v>
      </c>
      <c r="B1" s="457"/>
      <c r="C1" s="457"/>
      <c r="D1" s="457"/>
      <c r="E1" s="457"/>
      <c r="F1" s="457"/>
      <c r="G1" s="457"/>
      <c r="H1" s="458"/>
    </row>
    <row r="2" spans="1:8" ht="21.75" customHeight="1">
      <c r="A2" s="472" t="s">
        <v>144</v>
      </c>
      <c r="B2" s="473"/>
      <c r="C2" s="473"/>
      <c r="D2" s="473"/>
      <c r="E2" s="473"/>
      <c r="F2" s="473"/>
      <c r="G2" s="473"/>
      <c r="H2" s="474"/>
    </row>
    <row r="3" spans="1:7" ht="9" customHeight="1">
      <c r="A3" s="126"/>
      <c r="B3" s="125"/>
      <c r="C3" s="125"/>
      <c r="D3" s="125"/>
      <c r="E3" s="125"/>
      <c r="F3" s="125"/>
      <c r="G3" s="125"/>
    </row>
    <row r="4" spans="1:12" ht="13.5">
      <c r="A4" s="188"/>
      <c r="B4" s="188"/>
      <c r="C4" s="189" t="s">
        <v>143</v>
      </c>
      <c r="D4" s="190"/>
      <c r="E4" s="8"/>
      <c r="F4" s="8"/>
      <c r="G4" s="8"/>
      <c r="H4" s="188"/>
      <c r="I4" s="17"/>
      <c r="J4" s="17"/>
      <c r="K4" s="17"/>
      <c r="L4" s="17"/>
    </row>
    <row r="5" spans="1:12" ht="19.5" customHeight="1">
      <c r="A5" s="149"/>
      <c r="B5" s="17"/>
      <c r="C5" s="18"/>
      <c r="D5" s="19"/>
      <c r="E5" s="19"/>
      <c r="F5" s="12"/>
      <c r="G5" s="13"/>
      <c r="H5" s="17"/>
      <c r="I5" s="240" t="s">
        <v>158</v>
      </c>
      <c r="J5" s="256"/>
      <c r="K5" s="256"/>
      <c r="L5" s="17"/>
    </row>
    <row r="6" spans="1:8" ht="16.5" customHeight="1">
      <c r="A6" s="461" t="s">
        <v>106</v>
      </c>
      <c r="B6" s="463" t="s">
        <v>110</v>
      </c>
      <c r="C6" s="464"/>
      <c r="D6" s="465"/>
      <c r="E6" s="466" t="s">
        <v>109</v>
      </c>
      <c r="F6" s="467"/>
      <c r="G6" s="468"/>
      <c r="H6" s="459" t="s">
        <v>108</v>
      </c>
    </row>
    <row r="7" spans="1:8" ht="43.5" customHeight="1">
      <c r="A7" s="462"/>
      <c r="B7" s="122" t="s">
        <v>159</v>
      </c>
      <c r="C7" s="123" t="s">
        <v>104</v>
      </c>
      <c r="D7" s="168" t="s">
        <v>112</v>
      </c>
      <c r="E7" s="120" t="s">
        <v>159</v>
      </c>
      <c r="F7" s="147" t="s">
        <v>104</v>
      </c>
      <c r="G7" s="169" t="s">
        <v>113</v>
      </c>
      <c r="H7" s="460"/>
    </row>
    <row r="8" spans="1:8" ht="24.75" customHeight="1">
      <c r="A8" s="133" t="s">
        <v>118</v>
      </c>
      <c r="B8" s="152">
        <f>SUM(B9:B11)</f>
        <v>0</v>
      </c>
      <c r="C8" s="152">
        <f>SUM(C9:C11)</f>
        <v>0</v>
      </c>
      <c r="D8" s="153">
        <f>B8+C8</f>
        <v>0</v>
      </c>
      <c r="E8" s="152">
        <f>SUM(E9:E11)</f>
        <v>0</v>
      </c>
      <c r="F8" s="152">
        <f>SUM(F9:F11)</f>
        <v>0</v>
      </c>
      <c r="G8" s="170">
        <f>SUM(G9:G11)</f>
        <v>0</v>
      </c>
      <c r="H8" s="154">
        <f>+G8-D8</f>
        <v>0</v>
      </c>
    </row>
    <row r="9" spans="1:8" ht="24.75" customHeight="1">
      <c r="A9" s="134" t="s">
        <v>121</v>
      </c>
      <c r="B9" s="178"/>
      <c r="C9" s="178"/>
      <c r="D9" s="155">
        <f>+B9+C9</f>
        <v>0</v>
      </c>
      <c r="E9" s="178"/>
      <c r="F9" s="178"/>
      <c r="G9" s="171">
        <f>+E9+F9</f>
        <v>0</v>
      </c>
      <c r="H9" s="156">
        <f aca="true" t="shared" si="0" ref="H9:H16">+G9-D9</f>
        <v>0</v>
      </c>
    </row>
    <row r="10" spans="1:8" ht="33.75" customHeight="1">
      <c r="A10" s="135" t="s">
        <v>252</v>
      </c>
      <c r="B10" s="157"/>
      <c r="C10" s="157"/>
      <c r="D10" s="158">
        <f>+B10+C10</f>
        <v>0</v>
      </c>
      <c r="E10" s="179"/>
      <c r="F10" s="179"/>
      <c r="G10" s="172">
        <f>+E10+F10</f>
        <v>0</v>
      </c>
      <c r="H10" s="159">
        <f t="shared" si="0"/>
        <v>0</v>
      </c>
    </row>
    <row r="11" spans="1:8" ht="30.75" customHeight="1">
      <c r="A11" s="136" t="s">
        <v>253</v>
      </c>
      <c r="B11" s="160"/>
      <c r="C11" s="160"/>
      <c r="D11" s="161">
        <f>+B11+C11</f>
        <v>0</v>
      </c>
      <c r="E11" s="180"/>
      <c r="F11" s="180"/>
      <c r="G11" s="173">
        <f>+E11+F11</f>
        <v>0</v>
      </c>
      <c r="H11" s="162">
        <f t="shared" si="0"/>
        <v>0</v>
      </c>
    </row>
    <row r="12" spans="1:8" ht="24.75" customHeight="1">
      <c r="A12" s="133" t="s">
        <v>119</v>
      </c>
      <c r="B12" s="152">
        <f>SUM(B13:B15)</f>
        <v>0</v>
      </c>
      <c r="C12" s="152">
        <f>SUM(C13:C15)</f>
        <v>0</v>
      </c>
      <c r="D12" s="153">
        <f>B12+C12</f>
        <v>0</v>
      </c>
      <c r="E12" s="152">
        <f>SUM(E13:E15)</f>
        <v>0</v>
      </c>
      <c r="F12" s="152">
        <f>SUM(F13:F15)</f>
        <v>0</v>
      </c>
      <c r="G12" s="170">
        <f>SUM(G13:G15)</f>
        <v>0</v>
      </c>
      <c r="H12" s="154">
        <f t="shared" si="0"/>
        <v>0</v>
      </c>
    </row>
    <row r="13" spans="1:10" ht="24.75" customHeight="1">
      <c r="A13" s="134" t="s">
        <v>120</v>
      </c>
      <c r="B13" s="178"/>
      <c r="C13" s="178"/>
      <c r="D13" s="155">
        <f>+B13+C13</f>
        <v>0</v>
      </c>
      <c r="E13" s="178"/>
      <c r="F13" s="178"/>
      <c r="G13" s="171">
        <f>+E13+F13</f>
        <v>0</v>
      </c>
      <c r="H13" s="156">
        <f t="shared" si="0"/>
        <v>0</v>
      </c>
      <c r="J13" s="9"/>
    </row>
    <row r="14" spans="1:8" ht="27.75" customHeight="1">
      <c r="A14" s="135" t="s">
        <v>254</v>
      </c>
      <c r="B14" s="157"/>
      <c r="C14" s="157"/>
      <c r="D14" s="158">
        <f>+B14+C14</f>
        <v>0</v>
      </c>
      <c r="E14" s="179"/>
      <c r="F14" s="179"/>
      <c r="G14" s="172">
        <f>+E14+F14</f>
        <v>0</v>
      </c>
      <c r="H14" s="159">
        <f t="shared" si="0"/>
        <v>0</v>
      </c>
    </row>
    <row r="15" spans="1:8" ht="30" customHeight="1">
      <c r="A15" s="136" t="s">
        <v>255</v>
      </c>
      <c r="B15" s="163"/>
      <c r="C15" s="163"/>
      <c r="D15" s="164">
        <f>+B15+C15</f>
        <v>0</v>
      </c>
      <c r="E15" s="181"/>
      <c r="F15" s="181"/>
      <c r="G15" s="174">
        <f>+E15+F15</f>
        <v>0</v>
      </c>
      <c r="H15" s="165">
        <f t="shared" si="0"/>
        <v>0</v>
      </c>
    </row>
    <row r="16" spans="1:8" s="15" customFormat="1" ht="27.75" customHeight="1">
      <c r="A16" s="142" t="s">
        <v>122</v>
      </c>
      <c r="B16" s="166">
        <f aca="true" t="shared" si="1" ref="B16:G16">+B12+B8</f>
        <v>0</v>
      </c>
      <c r="C16" s="166">
        <f t="shared" si="1"/>
        <v>0</v>
      </c>
      <c r="D16" s="153">
        <f t="shared" si="1"/>
        <v>0</v>
      </c>
      <c r="E16" s="166">
        <f t="shared" si="1"/>
        <v>0</v>
      </c>
      <c r="F16" s="151">
        <f t="shared" si="1"/>
        <v>0</v>
      </c>
      <c r="G16" s="170">
        <f t="shared" si="1"/>
        <v>0</v>
      </c>
      <c r="H16" s="167">
        <f t="shared" si="0"/>
        <v>0</v>
      </c>
    </row>
    <row r="17" spans="1:9" s="191" customFormat="1" ht="16.5" customHeight="1">
      <c r="A17"/>
      <c r="B17"/>
      <c r="C17"/>
      <c r="D17"/>
      <c r="E17"/>
      <c r="F17"/>
      <c r="G17"/>
      <c r="H17"/>
      <c r="I17"/>
    </row>
    <row r="18" spans="1:7" ht="32.25" customHeight="1" thickBot="1">
      <c r="A18" s="105" t="s">
        <v>100</v>
      </c>
      <c r="B18" s="182">
        <v>0</v>
      </c>
      <c r="D18" s="8"/>
      <c r="E18" s="8"/>
      <c r="F18" s="8"/>
      <c r="G18" s="8"/>
    </row>
    <row r="19" spans="1:8" ht="26.25" customHeight="1">
      <c r="A19" s="124" t="s">
        <v>105</v>
      </c>
      <c r="B19" s="183">
        <v>0</v>
      </c>
      <c r="C19" s="137"/>
      <c r="D19" s="193"/>
      <c r="E19" s="193"/>
      <c r="F19" s="193"/>
      <c r="G19" s="193"/>
      <c r="H19" s="193"/>
    </row>
    <row r="20" spans="1:7" ht="21" customHeight="1">
      <c r="A20" s="129"/>
      <c r="B20" s="129"/>
      <c r="C20" s="129"/>
      <c r="D20" s="129"/>
      <c r="E20" s="16"/>
      <c r="F20" s="186"/>
      <c r="G20" s="16"/>
    </row>
    <row r="21" spans="1:9" ht="63" customHeight="1">
      <c r="A21" s="146" t="s">
        <v>107</v>
      </c>
      <c r="B21" s="128" t="s">
        <v>160</v>
      </c>
      <c r="C21" s="319" t="s">
        <v>167</v>
      </c>
      <c r="D21" s="127" t="s">
        <v>117</v>
      </c>
      <c r="E21" s="196"/>
      <c r="F21" s="197"/>
      <c r="G21" s="8"/>
      <c r="I21" s="17"/>
    </row>
    <row r="22" spans="1:9" ht="19.5" customHeight="1">
      <c r="A22" s="330" t="s">
        <v>162</v>
      </c>
      <c r="B22" s="323"/>
      <c r="C22" s="254"/>
      <c r="D22" s="331">
        <f>+C22-B22</f>
        <v>0</v>
      </c>
      <c r="E22" s="196"/>
      <c r="F22" s="197"/>
      <c r="G22" s="8"/>
      <c r="I22" s="17"/>
    </row>
    <row r="23" spans="1:9" ht="27">
      <c r="A23" s="324" t="s">
        <v>171</v>
      </c>
      <c r="B23" s="253"/>
      <c r="C23" s="184">
        <f>+D33</f>
        <v>0</v>
      </c>
      <c r="D23" s="325">
        <f>+C23-B23</f>
        <v>0</v>
      </c>
      <c r="E23" s="194"/>
      <c r="F23" s="195"/>
      <c r="G23" s="8"/>
      <c r="I23" s="17"/>
    </row>
    <row r="24" spans="1:8" ht="19.5" customHeight="1">
      <c r="A24" s="326" t="s">
        <v>169</v>
      </c>
      <c r="B24" s="327"/>
      <c r="C24" s="328"/>
      <c r="D24" s="329">
        <f>+C24-B24</f>
        <v>0</v>
      </c>
      <c r="E24" s="194"/>
      <c r="F24" s="195"/>
      <c r="H24" s="16"/>
    </row>
    <row r="25" spans="1:12" ht="24" customHeight="1">
      <c r="A25" s="130" t="s">
        <v>170</v>
      </c>
      <c r="B25" s="198">
        <f>+B23+B24</f>
        <v>0</v>
      </c>
      <c r="C25" s="198">
        <f>+C23+C24</f>
        <v>0</v>
      </c>
      <c r="D25" s="198">
        <f>+C25-B25</f>
        <v>0</v>
      </c>
      <c r="E25" s="194"/>
      <c r="F25" s="195"/>
      <c r="G25" s="187"/>
      <c r="I25" s="17"/>
      <c r="J25" s="17"/>
      <c r="K25" s="17"/>
      <c r="L25" s="17"/>
    </row>
    <row r="26" spans="1:12" ht="24" customHeight="1">
      <c r="A26" s="321"/>
      <c r="B26" s="322"/>
      <c r="C26" s="332" t="s">
        <v>168</v>
      </c>
      <c r="D26" s="421"/>
      <c r="E26" s="320"/>
      <c r="F26" s="195"/>
      <c r="G26" s="187"/>
      <c r="I26" s="17"/>
      <c r="J26" s="17"/>
      <c r="K26" s="17"/>
      <c r="L26" s="17"/>
    </row>
    <row r="27" spans="1:7" ht="23.25" customHeight="1">
      <c r="A27" s="121"/>
      <c r="B27" s="138"/>
      <c r="C27" s="137"/>
      <c r="D27" s="144"/>
      <c r="E27" s="143"/>
      <c r="F27" s="8"/>
      <c r="G27" s="8"/>
    </row>
    <row r="28" spans="1:7" ht="54.75">
      <c r="A28" s="150" t="s">
        <v>111</v>
      </c>
      <c r="B28" s="141" t="str">
        <f>"Journées réalisées "&amp;RIGHT(SOMMAIRE!$A$1,4)&amp;" autres départements"</f>
        <v>Journées réalisées 2022 autres départements</v>
      </c>
      <c r="C28" s="139" t="s">
        <v>116</v>
      </c>
      <c r="D28" s="131" t="s">
        <v>102</v>
      </c>
      <c r="E28" s="143"/>
      <c r="F28" s="8"/>
      <c r="G28" s="8"/>
    </row>
    <row r="29" spans="1:7" ht="19.5" customHeight="1">
      <c r="A29" s="140" t="str">
        <f>"Prix de journée 
au 01/01/"&amp;RIGHT(SOMMAIRE!$A$1,4)</f>
        <v>Prix de journée 
au 01/01/2022</v>
      </c>
      <c r="B29" s="185"/>
      <c r="C29" s="254"/>
      <c r="D29" s="132">
        <f>+B29*C29</f>
        <v>0</v>
      </c>
      <c r="E29" s="143"/>
      <c r="F29" s="8"/>
      <c r="G29" s="8"/>
    </row>
    <row r="30" spans="1:7" ht="19.5" customHeight="1">
      <c r="A30" s="140" t="str">
        <f>"Prix de journée au 01/01/"&amp;RIGHT(SOMMAIRE!$A$1,4)&amp;" (hospitalisation + 3 jours)"</f>
        <v>Prix de journée au 01/01/2022 (hospitalisation + 3 jours)</v>
      </c>
      <c r="B30" s="185"/>
      <c r="C30" s="254"/>
      <c r="D30" s="132">
        <f>+B30*C30</f>
        <v>0</v>
      </c>
      <c r="E30" s="143"/>
      <c r="F30" s="8"/>
      <c r="G30" s="8"/>
    </row>
    <row r="31" spans="1:7" ht="19.5" customHeight="1">
      <c r="A31" s="140" t="str">
        <f>"Prix de journée 
"&amp;RIGHT(SOMMAIRE!$A$1,4)&amp;" arrêté"</f>
        <v>Prix de journée 
2022 arrêté</v>
      </c>
      <c r="B31" s="185"/>
      <c r="C31" s="254"/>
      <c r="D31" s="132">
        <f>+B31*C31</f>
        <v>0</v>
      </c>
      <c r="E31" s="143"/>
      <c r="F31" s="8"/>
      <c r="G31" s="8"/>
    </row>
    <row r="32" spans="1:7" ht="19.5" customHeight="1">
      <c r="A32" s="225" t="str">
        <f>"Prix de journée "&amp;RIGHT(SOMMAIRE!$A$1,4)&amp;" arrêté (hospitalisation + 3 jours)"</f>
        <v>Prix de journée 2022 arrêté (hospitalisation + 3 jours)</v>
      </c>
      <c r="B32" s="226"/>
      <c r="C32" s="254"/>
      <c r="D32" s="132">
        <f>+B32*C32</f>
        <v>0</v>
      </c>
      <c r="E32" s="143"/>
      <c r="F32" s="8"/>
      <c r="G32" s="8"/>
    </row>
    <row r="33" spans="1:7" ht="23.25" customHeight="1">
      <c r="A33" s="176" t="s">
        <v>161</v>
      </c>
      <c r="B33" s="151">
        <f>SUM(B29:B32)</f>
        <v>0</v>
      </c>
      <c r="C33" s="255"/>
      <c r="D33" s="148">
        <f>SUM(D29:D32)</f>
        <v>0</v>
      </c>
      <c r="E33" s="143"/>
      <c r="F33" s="8"/>
      <c r="G33" s="8"/>
    </row>
    <row r="34" spans="1:7" ht="26.25" customHeight="1">
      <c r="A34" s="192" t="s">
        <v>228</v>
      </c>
      <c r="B34" s="227" t="str">
        <f>+IF((B33-F16=0),"CTRL OK","écart constaté")</f>
        <v>CTRL OK</v>
      </c>
      <c r="C34" s="145"/>
      <c r="D34" s="227" t="str">
        <f>+IF((D33-C23=0),"CTRL OK",D33-C23&amp;" = écart avec la balance constatée")</f>
        <v>CTRL OK</v>
      </c>
      <c r="E34" s="143"/>
      <c r="F34" s="8"/>
      <c r="G34" s="8"/>
    </row>
    <row r="35" spans="1:8" ht="66.75" customHeight="1">
      <c r="A35" s="469" t="s">
        <v>142</v>
      </c>
      <c r="B35" s="470"/>
      <c r="C35" s="470"/>
      <c r="D35" s="470"/>
      <c r="E35" s="470"/>
      <c r="F35" s="470"/>
      <c r="G35" s="470"/>
      <c r="H35" s="471"/>
    </row>
    <row r="36" spans="5:12" s="7" customFormat="1" ht="12.75" customHeight="1">
      <c r="E36" s="19"/>
      <c r="F36" s="12"/>
      <c r="G36" s="13"/>
      <c r="H36" s="56"/>
      <c r="I36" s="56"/>
      <c r="J36" s="56"/>
      <c r="K36" s="56"/>
      <c r="L36" s="56"/>
    </row>
  </sheetData>
  <sheetProtection/>
  <mergeCells count="7">
    <mergeCell ref="A1:H1"/>
    <mergeCell ref="H6:H7"/>
    <mergeCell ref="A6:A7"/>
    <mergeCell ref="B6:D6"/>
    <mergeCell ref="E6:G6"/>
    <mergeCell ref="A35:H35"/>
    <mergeCell ref="A2:H2"/>
  </mergeCells>
  <conditionalFormatting sqref="B34">
    <cfRule type="containsText" priority="2" dxfId="0" operator="containsText" stopIfTrue="1" text="CTRL OK">
      <formula>NOT(ISERROR(SEARCH("CTRL OK",B34)))</formula>
    </cfRule>
  </conditionalFormatting>
  <conditionalFormatting sqref="D34">
    <cfRule type="containsText" priority="1" dxfId="0" operator="containsText" stopIfTrue="1" text="CTRL OK">
      <formula>NOT(ISERROR(SEARCH("CTRL OK",D34)))</formula>
    </cfRule>
  </conditionalFormatting>
  <printOptions horizontalCentered="1"/>
  <pageMargins left="0.1968503937007874" right="0.2362204724409449" top="0.3937007874015748" bottom="0.2362204724409449" header="0.11811023622047245" footer="0.07874015748031496"/>
  <pageSetup fitToHeight="1" fitToWidth="1" horizontalDpi="600" verticalDpi="600" orientation="landscape" paperSize="9" scale="64" r:id="rId1"/>
  <headerFooter alignWithMargins="0">
    <oddHeader>&amp;L&amp;9Annexe 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C8" sqref="C8:E8"/>
    </sheetView>
  </sheetViews>
  <sheetFormatPr defaultColWidth="11.421875" defaultRowHeight="12.75"/>
  <cols>
    <col min="1" max="1" width="50.7109375" style="42" customWidth="1"/>
    <col min="2" max="2" width="0.85546875" style="39" customWidth="1"/>
    <col min="3" max="8" width="13.7109375" style="42" customWidth="1"/>
    <col min="9" max="9" width="10.8515625" style="42" customWidth="1"/>
    <col min="10" max="10" width="12.28125" style="42" customWidth="1"/>
    <col min="11" max="11" width="11.28125" style="42" customWidth="1"/>
    <col min="12" max="12" width="11.421875" style="376" customWidth="1"/>
    <col min="13" max="16384" width="11.421875" style="3" customWidth="1"/>
  </cols>
  <sheetData>
    <row r="1" spans="1:12" s="2" customFormat="1" ht="28.5" customHeight="1">
      <c r="A1" s="479" t="str">
        <f>+'1-Détail recettes'!B1</f>
        <v>XXXXXXX</v>
      </c>
      <c r="B1" s="480"/>
      <c r="C1" s="480"/>
      <c r="D1" s="480"/>
      <c r="E1" s="480"/>
      <c r="F1" s="480"/>
      <c r="G1" s="480"/>
      <c r="H1" s="480"/>
      <c r="I1" s="480"/>
      <c r="J1" s="480"/>
      <c r="K1" s="481"/>
      <c r="L1" s="376"/>
    </row>
    <row r="2" spans="1:12" s="32" customFormat="1" ht="12.75" customHeight="1">
      <c r="A2" s="377"/>
      <c r="B2" s="39"/>
      <c r="C2" s="39"/>
      <c r="D2" s="39"/>
      <c r="E2" s="39"/>
      <c r="F2" s="39"/>
      <c r="G2" s="39"/>
      <c r="H2" s="39"/>
      <c r="I2" s="39"/>
      <c r="J2" s="39"/>
      <c r="K2" s="39"/>
      <c r="L2" s="378"/>
    </row>
    <row r="3" spans="1:14" s="32" customFormat="1" ht="31.5" customHeight="1">
      <c r="A3" s="482" t="str">
        <f>"ANALYSE DE L'ABSENTÉISME CA "&amp;RIGHT(SOMMAIRE!A1,4)</f>
        <v>ANALYSE DE L'ABSENTÉISME CA 2022</v>
      </c>
      <c r="B3" s="483"/>
      <c r="C3" s="483"/>
      <c r="D3" s="483"/>
      <c r="E3" s="483"/>
      <c r="F3" s="483"/>
      <c r="G3" s="483"/>
      <c r="H3" s="483"/>
      <c r="I3" s="483"/>
      <c r="J3" s="483"/>
      <c r="K3" s="484"/>
      <c r="L3" s="378"/>
      <c r="M3" s="4"/>
      <c r="N3" s="4"/>
    </row>
    <row r="4" spans="1:12" s="4" customFormat="1" ht="38.25" customHeight="1">
      <c r="A4" s="485" t="s">
        <v>190</v>
      </c>
      <c r="B4" s="486"/>
      <c r="C4" s="486"/>
      <c r="D4" s="486"/>
      <c r="E4" s="486"/>
      <c r="F4" s="486"/>
      <c r="G4" s="486"/>
      <c r="H4" s="486"/>
      <c r="I4" s="486"/>
      <c r="J4" s="486"/>
      <c r="K4" s="487"/>
      <c r="L4" s="378"/>
    </row>
    <row r="5" spans="1:12" s="4" customFormat="1" ht="12.75" customHeight="1">
      <c r="A5" s="39"/>
      <c r="B5" s="39"/>
      <c r="C5" s="379"/>
      <c r="D5" s="379"/>
      <c r="E5" s="379"/>
      <c r="F5" s="379"/>
      <c r="G5" s="379"/>
      <c r="H5" s="379"/>
      <c r="I5" s="379"/>
      <c r="J5" s="379"/>
      <c r="K5" s="379"/>
      <c r="L5" s="378"/>
    </row>
    <row r="6" spans="1:11" ht="24.75" customHeight="1">
      <c r="A6" s="488" t="s">
        <v>251</v>
      </c>
      <c r="B6" s="489"/>
      <c r="C6" s="489"/>
      <c r="D6" s="489"/>
      <c r="E6" s="489"/>
      <c r="F6" s="489"/>
      <c r="G6" s="489"/>
      <c r="H6" s="489"/>
      <c r="I6" s="489"/>
      <c r="J6" s="489"/>
      <c r="K6" s="490"/>
    </row>
    <row r="7" spans="1:12" s="4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78"/>
    </row>
    <row r="8" spans="1:11" ht="24.75" customHeight="1">
      <c r="A8" s="491"/>
      <c r="C8" s="493" t="s">
        <v>191</v>
      </c>
      <c r="D8" s="494"/>
      <c r="E8" s="495"/>
      <c r="F8" s="380" t="s">
        <v>192</v>
      </c>
      <c r="G8" s="23" t="s">
        <v>193</v>
      </c>
      <c r="H8" s="493" t="s">
        <v>194</v>
      </c>
      <c r="I8" s="496"/>
      <c r="J8" s="497"/>
      <c r="K8" s="380" t="s">
        <v>192</v>
      </c>
    </row>
    <row r="9" spans="1:12" s="4" customFormat="1" ht="20.25" customHeight="1">
      <c r="A9" s="492"/>
      <c r="B9" s="39"/>
      <c r="C9" s="381" t="s">
        <v>195</v>
      </c>
      <c r="D9" s="30"/>
      <c r="E9" s="30"/>
      <c r="F9" s="30"/>
      <c r="G9" s="382" t="s">
        <v>196</v>
      </c>
      <c r="I9" s="383"/>
      <c r="J9" s="383"/>
      <c r="K9" s="383"/>
      <c r="L9" s="378"/>
    </row>
    <row r="10" spans="1:12" s="4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78"/>
    </row>
    <row r="11" spans="1:11" ht="33.75" customHeight="1">
      <c r="A11" s="36" t="s">
        <v>197</v>
      </c>
      <c r="B11" s="30"/>
      <c r="C11" s="475" t="s">
        <v>198</v>
      </c>
      <c r="D11" s="476"/>
      <c r="E11" s="476"/>
      <c r="F11" s="476"/>
      <c r="G11" s="476"/>
      <c r="H11" s="476"/>
      <c r="I11" s="476"/>
      <c r="J11" s="476"/>
      <c r="K11" s="477"/>
    </row>
    <row r="12" spans="1:12" s="4" customFormat="1" ht="4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78"/>
    </row>
    <row r="13" spans="1:11" ht="39" customHeight="1">
      <c r="A13" s="384" t="s">
        <v>199</v>
      </c>
      <c r="B13" s="30"/>
      <c r="C13" s="475" t="s">
        <v>200</v>
      </c>
      <c r="D13" s="476"/>
      <c r="E13" s="476"/>
      <c r="F13" s="476"/>
      <c r="G13" s="476"/>
      <c r="H13" s="476"/>
      <c r="I13" s="476"/>
      <c r="J13" s="476"/>
      <c r="K13" s="477"/>
    </row>
    <row r="14" spans="1:12" s="4" customFormat="1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78"/>
    </row>
    <row r="15" spans="1:11" ht="67.5" customHeight="1">
      <c r="A15" s="37" t="s">
        <v>201</v>
      </c>
      <c r="B15" s="30"/>
      <c r="C15" s="384" t="s">
        <v>202</v>
      </c>
      <c r="D15" s="384" t="s">
        <v>203</v>
      </c>
      <c r="E15" s="384" t="s">
        <v>204</v>
      </c>
      <c r="F15" s="384" t="s">
        <v>205</v>
      </c>
      <c r="G15" s="384" t="s">
        <v>206</v>
      </c>
      <c r="H15" s="37" t="s">
        <v>0</v>
      </c>
      <c r="I15" s="39"/>
      <c r="J15" s="39"/>
      <c r="K15" s="39"/>
    </row>
    <row r="16" spans="1:12" s="4" customFormat="1" ht="4.5" customHeight="1">
      <c r="A16" s="30"/>
      <c r="B16" s="30"/>
      <c r="C16" s="30"/>
      <c r="D16" s="30"/>
      <c r="E16" s="30"/>
      <c r="F16" s="30"/>
      <c r="G16" s="30"/>
      <c r="H16" s="30"/>
      <c r="I16" s="39"/>
      <c r="J16" s="39"/>
      <c r="K16" s="39"/>
      <c r="L16" s="378"/>
    </row>
    <row r="17" spans="1:11" ht="16.5" customHeight="1">
      <c r="A17" s="36" t="s">
        <v>207</v>
      </c>
      <c r="B17" s="30"/>
      <c r="C17" s="385"/>
      <c r="D17" s="385"/>
      <c r="E17" s="385"/>
      <c r="F17" s="385"/>
      <c r="G17" s="385"/>
      <c r="H17" s="386">
        <f aca="true" t="shared" si="0" ref="H17:H22">SUM(C17:G17)</f>
        <v>0</v>
      </c>
      <c r="I17" s="39"/>
      <c r="J17" s="39"/>
      <c r="K17" s="39"/>
    </row>
    <row r="18" spans="1:11" ht="16.5" customHeight="1">
      <c r="A18" s="36" t="s">
        <v>208</v>
      </c>
      <c r="B18" s="30"/>
      <c r="C18" s="385"/>
      <c r="D18" s="385"/>
      <c r="E18" s="385"/>
      <c r="F18" s="385"/>
      <c r="G18" s="385"/>
      <c r="H18" s="386">
        <f t="shared" si="0"/>
        <v>0</v>
      </c>
      <c r="I18" s="39"/>
      <c r="J18" s="39"/>
      <c r="K18" s="39"/>
    </row>
    <row r="19" spans="1:11" ht="16.5" customHeight="1">
      <c r="A19" s="384" t="s">
        <v>209</v>
      </c>
      <c r="B19" s="30"/>
      <c r="C19" s="385"/>
      <c r="D19" s="385"/>
      <c r="E19" s="385"/>
      <c r="F19" s="385"/>
      <c r="G19" s="385"/>
      <c r="H19" s="386">
        <f t="shared" si="0"/>
        <v>0</v>
      </c>
      <c r="I19" s="39"/>
      <c r="J19" s="39"/>
      <c r="K19" s="39"/>
    </row>
    <row r="20" spans="1:11" ht="16.5" customHeight="1">
      <c r="A20" s="36" t="s">
        <v>210</v>
      </c>
      <c r="B20" s="30"/>
      <c r="C20" s="385"/>
      <c r="D20" s="385"/>
      <c r="E20" s="385"/>
      <c r="F20" s="385"/>
      <c r="G20" s="385"/>
      <c r="H20" s="386">
        <f t="shared" si="0"/>
        <v>0</v>
      </c>
      <c r="I20" s="39"/>
      <c r="J20" s="39"/>
      <c r="K20" s="39"/>
    </row>
    <row r="21" spans="1:11" ht="16.5" customHeight="1">
      <c r="A21" s="36" t="s">
        <v>211</v>
      </c>
      <c r="B21" s="30"/>
      <c r="C21" s="385"/>
      <c r="D21" s="385"/>
      <c r="E21" s="385"/>
      <c r="F21" s="385"/>
      <c r="G21" s="385"/>
      <c r="H21" s="386">
        <f t="shared" si="0"/>
        <v>0</v>
      </c>
      <c r="I21" s="39"/>
      <c r="J21" s="39"/>
      <c r="K21" s="39"/>
    </row>
    <row r="22" spans="1:11" ht="16.5" customHeight="1">
      <c r="A22" s="36" t="s">
        <v>212</v>
      </c>
      <c r="B22" s="30"/>
      <c r="C22" s="385"/>
      <c r="D22" s="385"/>
      <c r="E22" s="385"/>
      <c r="F22" s="385"/>
      <c r="G22" s="385"/>
      <c r="H22" s="386">
        <f t="shared" si="0"/>
        <v>0</v>
      </c>
      <c r="I22" s="39"/>
      <c r="J22" s="39"/>
      <c r="K22" s="39"/>
    </row>
    <row r="23" spans="1:12" s="4" customFormat="1" ht="4.5" customHeight="1">
      <c r="A23" s="30"/>
      <c r="B23" s="30"/>
      <c r="C23" s="30"/>
      <c r="D23" s="30"/>
      <c r="E23" s="30"/>
      <c r="F23" s="30"/>
      <c r="G23" s="30"/>
      <c r="H23" s="30"/>
      <c r="I23" s="39"/>
      <c r="J23" s="39"/>
      <c r="K23" s="39"/>
      <c r="L23" s="378"/>
    </row>
    <row r="24" spans="1:11" ht="25.5">
      <c r="A24" s="417" t="s">
        <v>241</v>
      </c>
      <c r="B24" s="30"/>
      <c r="C24" s="386">
        <f>SUM(C17:C22)</f>
        <v>0</v>
      </c>
      <c r="D24" s="386">
        <f>SUM(D17:D22)</f>
        <v>0</v>
      </c>
      <c r="E24" s="386">
        <f>SUM(E17:E22)</f>
        <v>0</v>
      </c>
      <c r="F24" s="386">
        <f>SUM(F17:F22)</f>
        <v>0</v>
      </c>
      <c r="G24" s="386">
        <f>SUM(G17:G22)</f>
        <v>0</v>
      </c>
      <c r="H24" s="386">
        <f>SUM(C24:G24)</f>
        <v>0</v>
      </c>
      <c r="I24" s="39"/>
      <c r="J24" s="39"/>
      <c r="K24" s="39"/>
    </row>
    <row r="25" spans="1:12" s="4" customFormat="1" ht="18.75" customHeight="1">
      <c r="A25" s="387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378"/>
    </row>
    <row r="26" spans="1:11" ht="63.75" customHeight="1">
      <c r="A26" s="38" t="s">
        <v>213</v>
      </c>
      <c r="B26" s="30"/>
      <c r="C26" s="384" t="s">
        <v>202</v>
      </c>
      <c r="D26" s="384" t="s">
        <v>203</v>
      </c>
      <c r="E26" s="384" t="s">
        <v>204</v>
      </c>
      <c r="F26" s="384" t="s">
        <v>205</v>
      </c>
      <c r="G26" s="384" t="s">
        <v>206</v>
      </c>
      <c r="H26" s="37" t="s">
        <v>0</v>
      </c>
      <c r="I26" s="39"/>
      <c r="J26" s="39"/>
      <c r="K26" s="39"/>
    </row>
    <row r="27" spans="1:12" s="4" customFormat="1" ht="4.5" customHeight="1">
      <c r="A27" s="30"/>
      <c r="B27" s="30"/>
      <c r="C27" s="30"/>
      <c r="D27" s="30"/>
      <c r="E27" s="30"/>
      <c r="F27" s="30"/>
      <c r="G27" s="30"/>
      <c r="H27" s="30"/>
      <c r="I27" s="39"/>
      <c r="J27" s="39"/>
      <c r="K27" s="39"/>
      <c r="L27" s="378"/>
    </row>
    <row r="28" spans="1:11" ht="17.25" customHeight="1">
      <c r="A28" s="388" t="s">
        <v>214</v>
      </c>
      <c r="B28" s="30"/>
      <c r="C28" s="389"/>
      <c r="D28" s="389"/>
      <c r="E28" s="389"/>
      <c r="F28" s="389"/>
      <c r="G28" s="389"/>
      <c r="H28" s="390">
        <f>SUM(C28:G28)</f>
        <v>0</v>
      </c>
      <c r="I28" s="39"/>
      <c r="J28" s="39"/>
      <c r="K28" s="39"/>
    </row>
    <row r="29" spans="1:12" s="4" customFormat="1" ht="7.5" customHeight="1">
      <c r="A29" s="30"/>
      <c r="B29" s="30"/>
      <c r="C29" s="30"/>
      <c r="D29" s="30"/>
      <c r="E29" s="30"/>
      <c r="F29" s="30"/>
      <c r="G29" s="30"/>
      <c r="H29" s="30"/>
      <c r="I29" s="39"/>
      <c r="J29" s="39"/>
      <c r="K29" s="39"/>
      <c r="L29" s="378"/>
    </row>
    <row r="30" spans="1:11" ht="30.75" customHeight="1">
      <c r="A30" s="391" t="s">
        <v>242</v>
      </c>
      <c r="B30" s="30"/>
      <c r="C30" s="478"/>
      <c r="D30" s="478"/>
      <c r="E30" s="478"/>
      <c r="F30" s="478"/>
      <c r="G30" s="478"/>
      <c r="H30" s="478"/>
      <c r="I30" s="39"/>
      <c r="J30" s="39"/>
      <c r="K30" s="39"/>
    </row>
    <row r="31" spans="1:12" s="4" customFormat="1" ht="7.5" customHeight="1">
      <c r="A31" s="30"/>
      <c r="B31" s="30"/>
      <c r="C31" s="392"/>
      <c r="D31" s="392"/>
      <c r="E31" s="392"/>
      <c r="F31" s="392"/>
      <c r="G31" s="392"/>
      <c r="H31" s="392"/>
      <c r="I31" s="39"/>
      <c r="J31" s="39"/>
      <c r="K31" s="39"/>
      <c r="L31" s="378"/>
    </row>
    <row r="32" spans="1:11" ht="22.5" customHeight="1">
      <c r="A32" s="388" t="s">
        <v>215</v>
      </c>
      <c r="B32" s="30"/>
      <c r="C32" s="393">
        <f>C28*$C$30</f>
        <v>0</v>
      </c>
      <c r="D32" s="393">
        <f>D28*$C$30</f>
        <v>0</v>
      </c>
      <c r="E32" s="393">
        <f>E28*$C$30</f>
        <v>0</v>
      </c>
      <c r="F32" s="393">
        <f>F28*$C$30</f>
        <v>0</v>
      </c>
      <c r="G32" s="393">
        <f>G28*$C$30</f>
        <v>0</v>
      </c>
      <c r="H32" s="393">
        <f>SUM(C32:G32)</f>
        <v>0</v>
      </c>
      <c r="I32" s="39"/>
      <c r="J32" s="39"/>
      <c r="K32" s="39"/>
    </row>
    <row r="33" spans="1:12" s="4" customFormat="1" ht="7.5" customHeight="1">
      <c r="A33" s="30"/>
      <c r="B33" s="30"/>
      <c r="C33" s="30"/>
      <c r="D33" s="30"/>
      <c r="E33" s="30"/>
      <c r="F33" s="30"/>
      <c r="G33" s="30"/>
      <c r="H33" s="30"/>
      <c r="I33" s="39"/>
      <c r="J33" s="39"/>
      <c r="K33" s="39"/>
      <c r="L33" s="378"/>
    </row>
    <row r="34" spans="1:11" ht="23.25" customHeight="1">
      <c r="A34" s="388" t="s">
        <v>216</v>
      </c>
      <c r="B34" s="30"/>
      <c r="C34" s="394">
        <f aca="true" t="shared" si="1" ref="C34:H34">IF(C32=0,0,C24/C32)</f>
        <v>0</v>
      </c>
      <c r="D34" s="394">
        <f t="shared" si="1"/>
        <v>0</v>
      </c>
      <c r="E34" s="394">
        <f t="shared" si="1"/>
        <v>0</v>
      </c>
      <c r="F34" s="394">
        <f t="shared" si="1"/>
        <v>0</v>
      </c>
      <c r="G34" s="394">
        <f t="shared" si="1"/>
        <v>0</v>
      </c>
      <c r="H34" s="394">
        <f t="shared" si="1"/>
        <v>0</v>
      </c>
      <c r="I34" s="39"/>
      <c r="J34" s="39"/>
      <c r="K34" s="39"/>
    </row>
    <row r="35" spans="1:12" s="4" customFormat="1" ht="7.5" customHeight="1">
      <c r="A35" s="30"/>
      <c r="B35" s="30"/>
      <c r="C35" s="395"/>
      <c r="D35" s="395"/>
      <c r="E35" s="395"/>
      <c r="F35" s="395"/>
      <c r="G35" s="395"/>
      <c r="H35" s="396"/>
      <c r="I35" s="39"/>
      <c r="J35" s="39"/>
      <c r="K35" s="39"/>
      <c r="L35" s="378"/>
    </row>
    <row r="36" spans="1:11" ht="30.75" customHeight="1">
      <c r="A36" s="391" t="s">
        <v>217</v>
      </c>
      <c r="B36" s="30"/>
      <c r="C36" s="394" t="e">
        <f aca="true" t="shared" si="2" ref="C36:H36">(C17+C18+C19)/C32</f>
        <v>#DIV/0!</v>
      </c>
      <c r="D36" s="394" t="e">
        <f t="shared" si="2"/>
        <v>#DIV/0!</v>
      </c>
      <c r="E36" s="394" t="e">
        <f t="shared" si="2"/>
        <v>#DIV/0!</v>
      </c>
      <c r="F36" s="394" t="e">
        <f t="shared" si="2"/>
        <v>#DIV/0!</v>
      </c>
      <c r="G36" s="394" t="e">
        <f t="shared" si="2"/>
        <v>#DIV/0!</v>
      </c>
      <c r="H36" s="394" t="e">
        <f t="shared" si="2"/>
        <v>#DIV/0!</v>
      </c>
      <c r="I36" s="39"/>
      <c r="J36" s="39"/>
      <c r="K36" s="39"/>
    </row>
    <row r="37" spans="1:11" ht="15.75" customHeight="1">
      <c r="A37" s="397" t="s">
        <v>218</v>
      </c>
      <c r="B37" s="30"/>
      <c r="C37" s="30"/>
      <c r="D37" s="30"/>
      <c r="E37" s="30"/>
      <c r="F37" s="30"/>
      <c r="G37" s="30"/>
      <c r="H37" s="30"/>
      <c r="I37" s="39"/>
      <c r="J37" s="39"/>
      <c r="K37" s="39"/>
    </row>
    <row r="38" spans="1:11" ht="15.75" customHeight="1">
      <c r="A38" s="397" t="s">
        <v>219</v>
      </c>
      <c r="B38" s="30"/>
      <c r="C38" s="30"/>
      <c r="D38" s="30"/>
      <c r="E38" s="30"/>
      <c r="F38" s="30"/>
      <c r="G38" s="30"/>
      <c r="H38" s="30"/>
      <c r="I38" s="39"/>
      <c r="J38" s="39"/>
      <c r="K38" s="39"/>
    </row>
    <row r="39" spans="1:11" ht="15.75" customHeight="1">
      <c r="A39" s="397" t="s">
        <v>220</v>
      </c>
      <c r="B39" s="30"/>
      <c r="C39" s="30"/>
      <c r="D39" s="30"/>
      <c r="E39" s="30"/>
      <c r="F39" s="30"/>
      <c r="G39" s="30"/>
      <c r="H39" s="30"/>
      <c r="I39" s="39"/>
      <c r="J39" s="39"/>
      <c r="K39" s="39"/>
    </row>
    <row r="40" spans="1:11" ht="18.75" customHeight="1">
      <c r="A40" s="397"/>
      <c r="B40" s="30"/>
      <c r="C40" s="30"/>
      <c r="D40" s="30"/>
      <c r="E40" s="30"/>
      <c r="F40" s="30"/>
      <c r="G40" s="30"/>
      <c r="H40" s="30"/>
      <c r="I40" s="39"/>
      <c r="J40" s="39"/>
      <c r="K40" s="39"/>
    </row>
    <row r="41" spans="1:11" ht="12.75">
      <c r="A41" s="30"/>
      <c r="B41" s="30"/>
      <c r="C41" s="30"/>
      <c r="D41" s="30"/>
      <c r="E41" s="30"/>
      <c r="F41" s="30"/>
      <c r="G41" s="30"/>
      <c r="H41" s="30"/>
      <c r="I41" s="39"/>
      <c r="J41" s="39"/>
      <c r="K41" s="39"/>
    </row>
    <row r="42" spans="1:8" ht="12.75">
      <c r="A42" s="24"/>
      <c r="B42" s="30"/>
      <c r="C42" s="24"/>
      <c r="D42" s="24"/>
      <c r="E42" s="24"/>
      <c r="F42" s="24"/>
      <c r="G42" s="24"/>
      <c r="H42" s="24"/>
    </row>
    <row r="43" spans="1:8" ht="12.75">
      <c r="A43" s="24"/>
      <c r="B43" s="30"/>
      <c r="C43" s="24"/>
      <c r="D43" s="24"/>
      <c r="E43" s="24"/>
      <c r="F43" s="24"/>
      <c r="G43" s="24"/>
      <c r="H43" s="24"/>
    </row>
    <row r="44" spans="1:8" ht="12.75">
      <c r="A44" s="24"/>
      <c r="B44" s="30"/>
      <c r="C44" s="24"/>
      <c r="D44" s="24"/>
      <c r="E44" s="24"/>
      <c r="F44" s="24"/>
      <c r="G44" s="24"/>
      <c r="H44" s="24"/>
    </row>
    <row r="45" spans="1:8" ht="12.75">
      <c r="A45" s="24"/>
      <c r="B45" s="30"/>
      <c r="C45" s="24"/>
      <c r="D45" s="24"/>
      <c r="E45" s="24"/>
      <c r="F45" s="24"/>
      <c r="G45" s="24"/>
      <c r="H45" s="24"/>
    </row>
    <row r="46" spans="1:8" ht="12.75">
      <c r="A46" s="24"/>
      <c r="B46" s="30"/>
      <c r="C46" s="24"/>
      <c r="D46" s="24"/>
      <c r="E46" s="24"/>
      <c r="F46" s="24"/>
      <c r="G46" s="24"/>
      <c r="H46" s="24"/>
    </row>
    <row r="47" spans="1:8" ht="12.75">
      <c r="A47" s="24"/>
      <c r="B47" s="30"/>
      <c r="C47" s="24"/>
      <c r="D47" s="24"/>
      <c r="E47" s="24"/>
      <c r="F47" s="24"/>
      <c r="G47" s="24"/>
      <c r="H47" s="24"/>
    </row>
    <row r="48" spans="1:8" ht="12.75">
      <c r="A48" s="24"/>
      <c r="B48" s="30"/>
      <c r="C48" s="24"/>
      <c r="D48" s="24"/>
      <c r="E48" s="24"/>
      <c r="F48" s="24"/>
      <c r="G48" s="24"/>
      <c r="H48" s="24"/>
    </row>
    <row r="49" spans="1:8" ht="12.75">
      <c r="A49" s="24"/>
      <c r="B49" s="30"/>
      <c r="C49" s="24"/>
      <c r="D49" s="24"/>
      <c r="E49" s="24"/>
      <c r="F49" s="24"/>
      <c r="G49" s="24"/>
      <c r="H49" s="24"/>
    </row>
    <row r="50" spans="1:8" ht="13.5">
      <c r="A50" s="24"/>
      <c r="B50" s="30"/>
      <c r="C50" s="24"/>
      <c r="D50" s="24"/>
      <c r="E50" s="24"/>
      <c r="F50" s="24"/>
      <c r="G50" s="24"/>
      <c r="H50" s="24"/>
    </row>
    <row r="51" spans="1:8" ht="13.5">
      <c r="A51" s="24"/>
      <c r="B51" s="30"/>
      <c r="C51" s="24"/>
      <c r="D51" s="24"/>
      <c r="E51" s="24"/>
      <c r="F51" s="24"/>
      <c r="G51" s="24"/>
      <c r="H51" s="24"/>
    </row>
    <row r="52" spans="1:8" ht="13.5">
      <c r="A52" s="24"/>
      <c r="B52" s="30"/>
      <c r="C52" s="24"/>
      <c r="D52" s="24"/>
      <c r="E52" s="24"/>
      <c r="F52" s="24"/>
      <c r="G52" s="24"/>
      <c r="H52" s="24"/>
    </row>
    <row r="53" spans="1:8" ht="13.5">
      <c r="A53" s="24"/>
      <c r="B53" s="30"/>
      <c r="C53" s="24"/>
      <c r="D53" s="24"/>
      <c r="E53" s="24"/>
      <c r="F53" s="24"/>
      <c r="G53" s="24"/>
      <c r="H53" s="24"/>
    </row>
    <row r="54" spans="1:8" ht="13.5">
      <c r="A54" s="24"/>
      <c r="B54" s="30"/>
      <c r="C54" s="24"/>
      <c r="D54" s="24"/>
      <c r="E54" s="24"/>
      <c r="F54" s="24"/>
      <c r="G54" s="24"/>
      <c r="H54" s="24"/>
    </row>
    <row r="55" spans="1:8" ht="13.5">
      <c r="A55" s="24"/>
      <c r="B55" s="30"/>
      <c r="C55" s="24"/>
      <c r="D55" s="24"/>
      <c r="E55" s="24"/>
      <c r="F55" s="24"/>
      <c r="G55" s="24"/>
      <c r="H55" s="24"/>
    </row>
    <row r="56" spans="1:8" ht="13.5">
      <c r="A56" s="24"/>
      <c r="B56" s="30"/>
      <c r="C56" s="24"/>
      <c r="D56" s="24"/>
      <c r="E56" s="24"/>
      <c r="F56" s="24"/>
      <c r="G56" s="24"/>
      <c r="H56" s="24"/>
    </row>
    <row r="57" spans="1:8" ht="13.5">
      <c r="A57" s="24"/>
      <c r="B57" s="30"/>
      <c r="C57" s="24"/>
      <c r="D57" s="24"/>
      <c r="E57" s="24"/>
      <c r="F57" s="24"/>
      <c r="G57" s="24"/>
      <c r="H57" s="24"/>
    </row>
    <row r="58" spans="1:8" ht="13.5">
      <c r="A58" s="24"/>
      <c r="B58" s="30"/>
      <c r="C58" s="24"/>
      <c r="D58" s="24"/>
      <c r="E58" s="24"/>
      <c r="F58" s="24"/>
      <c r="G58" s="24"/>
      <c r="H58" s="24"/>
    </row>
    <row r="59" spans="1:8" ht="13.5">
      <c r="A59" s="24"/>
      <c r="B59" s="30"/>
      <c r="C59" s="24"/>
      <c r="D59" s="24"/>
      <c r="E59" s="24"/>
      <c r="F59" s="24"/>
      <c r="G59" s="24"/>
      <c r="H59" s="24"/>
    </row>
    <row r="60" spans="1:8" ht="13.5">
      <c r="A60" s="24"/>
      <c r="B60" s="30"/>
      <c r="C60" s="24"/>
      <c r="D60" s="24"/>
      <c r="E60" s="24"/>
      <c r="F60" s="24"/>
      <c r="G60" s="24"/>
      <c r="H60" s="24"/>
    </row>
    <row r="61" spans="1:8" ht="13.5">
      <c r="A61" s="24"/>
      <c r="B61" s="30"/>
      <c r="C61" s="24"/>
      <c r="D61" s="24"/>
      <c r="E61" s="24"/>
      <c r="F61" s="24"/>
      <c r="G61" s="24"/>
      <c r="H61" s="24"/>
    </row>
    <row r="62" spans="1:8" ht="13.5">
      <c r="A62" s="24"/>
      <c r="B62" s="30"/>
      <c r="C62" s="24"/>
      <c r="D62" s="24"/>
      <c r="E62" s="24"/>
      <c r="F62" s="24"/>
      <c r="G62" s="24"/>
      <c r="H62" s="24"/>
    </row>
    <row r="63" spans="1:8" ht="13.5">
      <c r="A63" s="24"/>
      <c r="B63" s="30"/>
      <c r="C63" s="24"/>
      <c r="D63" s="24"/>
      <c r="E63" s="24"/>
      <c r="F63" s="24"/>
      <c r="G63" s="24"/>
      <c r="H63" s="24"/>
    </row>
    <row r="64" spans="1:8" ht="13.5">
      <c r="A64" s="24"/>
      <c r="B64" s="30"/>
      <c r="C64" s="24"/>
      <c r="D64" s="24"/>
      <c r="E64" s="24"/>
      <c r="F64" s="24"/>
      <c r="G64" s="24"/>
      <c r="H64" s="24"/>
    </row>
    <row r="65" spans="1:8" ht="13.5">
      <c r="A65" s="24"/>
      <c r="B65" s="30"/>
      <c r="C65" s="24"/>
      <c r="D65" s="24"/>
      <c r="E65" s="24"/>
      <c r="F65" s="24"/>
      <c r="G65" s="24"/>
      <c r="H65" s="24"/>
    </row>
  </sheetData>
  <sheetProtection selectLockedCells="1" selectUnlockedCells="1"/>
  <mergeCells count="10">
    <mergeCell ref="C11:K11"/>
    <mergeCell ref="C13:K13"/>
    <mergeCell ref="C30:H30"/>
    <mergeCell ref="A1:K1"/>
    <mergeCell ref="A3:K3"/>
    <mergeCell ref="A4:K4"/>
    <mergeCell ref="A6:K6"/>
    <mergeCell ref="A8:A9"/>
    <mergeCell ref="C8:E8"/>
    <mergeCell ref="H8:J8"/>
  </mergeCells>
  <conditionalFormatting sqref="C34:H36">
    <cfRule type="cellIs" priority="1" dxfId="8" operator="greaterThan" stopIfTrue="1">
      <formula>0.05</formula>
    </cfRule>
    <cfRule type="cellIs" priority="2" dxfId="0" operator="between" stopIfTrue="1">
      <formula>0.04</formula>
      <formula>0.05</formula>
    </cfRule>
    <cfRule type="cellIs" priority="3" dxfId="6" operator="lessThan" stopIfTrue="1">
      <formula>0.04</formula>
    </cfRule>
  </conditionalFormatting>
  <printOptions horizont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landscape" paperSize="9" scale="65" r:id="rId3"/>
  <headerFooter alignWithMargins="0">
    <oddHeader>&amp;L&amp;9Annexe &amp;A</oddHeader>
    <oddFooter>&amp;R&amp;9&amp;F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30.7109375" style="58" customWidth="1"/>
    <col min="2" max="2" width="62.57421875" style="58" customWidth="1"/>
    <col min="3" max="3" width="16.7109375" style="259" customWidth="1"/>
    <col min="4" max="4" width="40.7109375" style="58" customWidth="1"/>
    <col min="5" max="5" width="54.7109375" style="59" customWidth="1"/>
    <col min="6" max="16384" width="11.421875" style="59" customWidth="1"/>
  </cols>
  <sheetData>
    <row r="1" spans="1:4" s="6" customFormat="1" ht="15">
      <c r="A1" s="516" t="str">
        <f>'1-Détail recettes'!B1&amp;" : AGREGATS FINANCIERS OU COUT DE REVIENT A LA PLACE"</f>
        <v>XXXXXXX : AGREGATS FINANCIERS OU COUT DE REVIENT A LA PLACE</v>
      </c>
      <c r="B1" s="516"/>
      <c r="C1" s="516"/>
      <c r="D1" s="516"/>
    </row>
    <row r="2" spans="1:6" s="6" customFormat="1" ht="8.25" customHeight="1">
      <c r="A2" s="23"/>
      <c r="B2" s="23"/>
      <c r="C2" s="257"/>
      <c r="D2" s="24"/>
      <c r="E2" s="24"/>
      <c r="F2" s="24"/>
    </row>
    <row r="3" spans="1:6" s="6" customFormat="1" ht="15" customHeight="1">
      <c r="A3" s="517" t="s">
        <v>249</v>
      </c>
      <c r="B3" s="517"/>
      <c r="C3" s="517"/>
      <c r="D3" s="517"/>
      <c r="E3" s="24"/>
      <c r="F3" s="24"/>
    </row>
    <row r="4" spans="1:3" ht="13.5" hidden="1">
      <c r="A4" s="57"/>
      <c r="B4" s="57"/>
      <c r="C4" s="258"/>
    </row>
    <row r="5" spans="1:3" ht="8.25" customHeight="1">
      <c r="A5" s="60"/>
      <c r="B5" s="60"/>
      <c r="C5" s="260"/>
    </row>
    <row r="6" spans="1:5" ht="15">
      <c r="A6" s="518" t="s">
        <v>39</v>
      </c>
      <c r="B6" s="519"/>
      <c r="C6" s="519"/>
      <c r="D6" s="520"/>
      <c r="E6" s="240" t="s">
        <v>158</v>
      </c>
    </row>
    <row r="7" spans="1:3" ht="13.5">
      <c r="A7" s="61"/>
      <c r="B7" s="57"/>
      <c r="C7" s="258"/>
    </row>
    <row r="8" spans="1:7" s="6" customFormat="1" ht="25.5" customHeight="1">
      <c r="A8" s="333" t="s">
        <v>163</v>
      </c>
      <c r="B8" s="435" t="s">
        <v>269</v>
      </c>
      <c r="C8" s="334"/>
      <c r="D8" s="552"/>
      <c r="E8" s="553"/>
      <c r="F8" s="313"/>
      <c r="G8" s="313"/>
    </row>
    <row r="9" spans="1:5" ht="28.5" customHeight="1">
      <c r="A9" s="62" t="s">
        <v>40</v>
      </c>
      <c r="B9" s="62" t="s">
        <v>41</v>
      </c>
      <c r="C9" s="261" t="s">
        <v>250</v>
      </c>
      <c r="D9" s="63" t="s">
        <v>172</v>
      </c>
      <c r="E9" s="423" t="s">
        <v>256</v>
      </c>
    </row>
    <row r="10" spans="1:5" ht="15.75" customHeight="1">
      <c r="A10" s="335">
        <v>6811</v>
      </c>
      <c r="B10" s="336" t="s">
        <v>42</v>
      </c>
      <c r="C10" s="274"/>
      <c r="D10" s="262"/>
      <c r="E10" s="424"/>
    </row>
    <row r="11" spans="1:5" ht="15.75" customHeight="1">
      <c r="A11" s="337">
        <v>612</v>
      </c>
      <c r="B11" s="338" t="s">
        <v>43</v>
      </c>
      <c r="C11" s="275"/>
      <c r="D11" s="263" t="s">
        <v>79</v>
      </c>
      <c r="E11" s="425"/>
    </row>
    <row r="12" spans="1:5" ht="15.75" customHeight="1">
      <c r="A12" s="337">
        <v>613</v>
      </c>
      <c r="B12" s="338" t="s">
        <v>44</v>
      </c>
      <c r="C12" s="275"/>
      <c r="D12" s="263"/>
      <c r="E12" s="425"/>
    </row>
    <row r="13" spans="1:5" ht="15.75" customHeight="1">
      <c r="A13" s="337">
        <v>614</v>
      </c>
      <c r="B13" s="338" t="s">
        <v>45</v>
      </c>
      <c r="C13" s="275"/>
      <c r="D13" s="263"/>
      <c r="E13" s="425"/>
    </row>
    <row r="14" spans="1:5" ht="15.75" customHeight="1">
      <c r="A14" s="337">
        <v>615</v>
      </c>
      <c r="B14" s="338" t="s">
        <v>99</v>
      </c>
      <c r="C14" s="275"/>
      <c r="D14" s="263"/>
      <c r="E14" s="425"/>
    </row>
    <row r="15" spans="1:5" ht="69">
      <c r="A15" s="337">
        <v>616</v>
      </c>
      <c r="B15" s="339" t="s">
        <v>173</v>
      </c>
      <c r="C15" s="275"/>
      <c r="D15" s="263"/>
      <c r="E15" s="425" t="s">
        <v>270</v>
      </c>
    </row>
    <row r="16" spans="1:5" ht="15.75" customHeight="1">
      <c r="A16" s="337">
        <v>66</v>
      </c>
      <c r="B16" s="338" t="s">
        <v>46</v>
      </c>
      <c r="C16" s="275"/>
      <c r="D16" s="263"/>
      <c r="E16" s="425"/>
    </row>
    <row r="17" spans="1:5" ht="41.25">
      <c r="A17" s="436" t="s">
        <v>271</v>
      </c>
      <c r="B17" s="340" t="s">
        <v>272</v>
      </c>
      <c r="C17" s="268"/>
      <c r="D17" s="263"/>
      <c r="E17" s="425" t="s">
        <v>257</v>
      </c>
    </row>
    <row r="18" spans="1:5" ht="27">
      <c r="A18" s="341"/>
      <c r="B18" s="113" t="s">
        <v>174</v>
      </c>
      <c r="C18" s="269">
        <f>SUM(C19:C21)</f>
        <v>0</v>
      </c>
      <c r="D18" s="285"/>
      <c r="E18" s="426" t="s">
        <v>258</v>
      </c>
    </row>
    <row r="19" spans="1:5" ht="18.75" customHeight="1">
      <c r="A19" s="408"/>
      <c r="B19" s="283" t="s">
        <v>80</v>
      </c>
      <c r="C19" s="284"/>
      <c r="D19" s="285"/>
      <c r="E19" s="426" t="s">
        <v>259</v>
      </c>
    </row>
    <row r="20" spans="1:5" ht="27">
      <c r="A20" s="342"/>
      <c r="B20" s="283" t="s">
        <v>80</v>
      </c>
      <c r="C20" s="284"/>
      <c r="D20" s="285"/>
      <c r="E20" s="426" t="s">
        <v>260</v>
      </c>
    </row>
    <row r="21" spans="1:5" ht="15.75" customHeight="1">
      <c r="A21" s="343"/>
      <c r="B21" s="286" t="s">
        <v>80</v>
      </c>
      <c r="C21" s="287"/>
      <c r="D21" s="285"/>
      <c r="E21" s="426"/>
    </row>
    <row r="22" spans="1:5" ht="22.5" customHeight="1">
      <c r="A22" s="521" t="s">
        <v>47</v>
      </c>
      <c r="B22" s="522"/>
      <c r="C22" s="344">
        <f>SUM(C10:C17)-C18</f>
        <v>0</v>
      </c>
      <c r="D22" s="264"/>
      <c r="E22" s="427"/>
    </row>
    <row r="23" spans="1:5" ht="54.75" customHeight="1">
      <c r="A23" s="335" t="s">
        <v>175</v>
      </c>
      <c r="B23" s="345" t="s">
        <v>176</v>
      </c>
      <c r="C23" s="274"/>
      <c r="D23" s="346"/>
      <c r="E23" s="424"/>
    </row>
    <row r="24" spans="1:5" ht="48.75" customHeight="1">
      <c r="A24" s="347" t="s">
        <v>177</v>
      </c>
      <c r="B24" s="347" t="s">
        <v>178</v>
      </c>
      <c r="C24" s="271"/>
      <c r="D24" s="265"/>
      <c r="E24" s="428" t="s">
        <v>261</v>
      </c>
    </row>
    <row r="25" spans="1:5" ht="27">
      <c r="A25" s="115"/>
      <c r="B25" s="64" t="s">
        <v>179</v>
      </c>
      <c r="C25" s="272">
        <f>SUM(C26:C28)</f>
        <v>0</v>
      </c>
      <c r="D25" s="285"/>
      <c r="E25" s="426" t="s">
        <v>262</v>
      </c>
    </row>
    <row r="26" spans="1:5" ht="15.75" customHeight="1">
      <c r="A26" s="116"/>
      <c r="B26" s="283" t="s">
        <v>80</v>
      </c>
      <c r="C26" s="284"/>
      <c r="D26" s="285"/>
      <c r="E26" s="426"/>
    </row>
    <row r="27" spans="1:5" ht="15.75" customHeight="1">
      <c r="A27" s="116"/>
      <c r="B27" s="283" t="s">
        <v>80</v>
      </c>
      <c r="C27" s="284"/>
      <c r="D27" s="285" t="s">
        <v>79</v>
      </c>
      <c r="E27" s="426"/>
    </row>
    <row r="28" spans="1:5" ht="15.75" customHeight="1">
      <c r="A28" s="116"/>
      <c r="B28" s="288" t="s">
        <v>80</v>
      </c>
      <c r="C28" s="284"/>
      <c r="D28" s="285"/>
      <c r="E28" s="429"/>
    </row>
    <row r="29" spans="2:5" ht="18" customHeight="1">
      <c r="B29" s="106" t="s">
        <v>186</v>
      </c>
      <c r="C29" s="270">
        <f>C22-C23-C24+C25</f>
        <v>0</v>
      </c>
      <c r="D29" s="65"/>
      <c r="E29" s="430"/>
    </row>
    <row r="30" spans="2:5" ht="18" customHeight="1">
      <c r="B30" s="400" t="s">
        <v>64</v>
      </c>
      <c r="C30" s="401" t="e">
        <f>C29/C8</f>
        <v>#DIV/0!</v>
      </c>
      <c r="D30" s="66"/>
      <c r="E30" s="430"/>
    </row>
    <row r="31" spans="1:5" s="6" customFormat="1" ht="13.5">
      <c r="A31" s="67"/>
      <c r="B31" s="24"/>
      <c r="C31" s="273"/>
      <c r="D31" s="24"/>
      <c r="E31" s="422"/>
    </row>
    <row r="32" spans="1:5" s="6" customFormat="1" ht="29.25" customHeight="1">
      <c r="A32" s="523" t="s">
        <v>81</v>
      </c>
      <c r="B32" s="524"/>
      <c r="C32" s="407" t="str">
        <f>C9</f>
        <v>Montant 
CA 2022</v>
      </c>
      <c r="D32" s="228" t="str">
        <f>D$9</f>
        <v>Commentaire/précision :</v>
      </c>
      <c r="E32" s="431" t="str">
        <f>E$9</f>
        <v>Observations (CEA)</v>
      </c>
    </row>
    <row r="33" spans="1:5" s="6" customFormat="1" ht="39" customHeight="1">
      <c r="A33" s="348" t="s">
        <v>180</v>
      </c>
      <c r="B33" s="348" t="s">
        <v>232</v>
      </c>
      <c r="C33" s="274"/>
      <c r="D33" s="266" t="s">
        <v>49</v>
      </c>
      <c r="E33" s="424" t="s">
        <v>263</v>
      </c>
    </row>
    <row r="34" spans="1:5" s="6" customFormat="1" ht="30" customHeight="1">
      <c r="A34" s="349" t="s">
        <v>50</v>
      </c>
      <c r="B34" s="349" t="s">
        <v>48</v>
      </c>
      <c r="C34" s="275"/>
      <c r="D34" s="263"/>
      <c r="E34" s="425"/>
    </row>
    <row r="35" spans="1:5" s="6" customFormat="1" ht="41.25">
      <c r="A35" s="349" t="s">
        <v>65</v>
      </c>
      <c r="B35" s="350" t="s">
        <v>51</v>
      </c>
      <c r="C35" s="275"/>
      <c r="D35" s="263"/>
      <c r="E35" s="425"/>
    </row>
    <row r="36" spans="1:5" s="6" customFormat="1" ht="30" customHeight="1">
      <c r="A36" s="351" t="s">
        <v>52</v>
      </c>
      <c r="B36" s="352" t="s">
        <v>53</v>
      </c>
      <c r="C36" s="268"/>
      <c r="D36" s="265"/>
      <c r="E36" s="428"/>
    </row>
    <row r="37" spans="1:5" ht="27">
      <c r="A37" s="341"/>
      <c r="B37" s="353" t="s">
        <v>174</v>
      </c>
      <c r="C37" s="269">
        <f>SUM(C38:C40)</f>
        <v>0</v>
      </c>
      <c r="D37" s="354"/>
      <c r="E37" s="432" t="s">
        <v>258</v>
      </c>
    </row>
    <row r="38" spans="1:5" ht="26.25" customHeight="1">
      <c r="A38" s="408"/>
      <c r="B38" s="355" t="s">
        <v>181</v>
      </c>
      <c r="C38" s="284"/>
      <c r="D38" s="285"/>
      <c r="E38" s="426" t="s">
        <v>264</v>
      </c>
    </row>
    <row r="39" spans="1:5" ht="15.75" customHeight="1">
      <c r="A39" s="342"/>
      <c r="B39" s="356" t="s">
        <v>80</v>
      </c>
      <c r="C39" s="284"/>
      <c r="D39" s="285"/>
      <c r="E39" s="426"/>
    </row>
    <row r="40" spans="1:5" ht="15.75" customHeight="1">
      <c r="A40" s="343"/>
      <c r="B40" s="357" t="s">
        <v>80</v>
      </c>
      <c r="C40" s="287"/>
      <c r="D40" s="358"/>
      <c r="E40" s="433"/>
    </row>
    <row r="41" spans="1:5" s="6" customFormat="1" ht="30.75" customHeight="1">
      <c r="A41" s="359" t="s">
        <v>54</v>
      </c>
      <c r="B41" s="360" t="s">
        <v>55</v>
      </c>
      <c r="C41" s="419"/>
      <c r="D41" s="264"/>
      <c r="E41" s="427" t="s">
        <v>265</v>
      </c>
    </row>
    <row r="42" spans="1:5" ht="27">
      <c r="A42" s="115"/>
      <c r="B42" s="361" t="s">
        <v>179</v>
      </c>
      <c r="C42" s="272">
        <f>SUM(C43:C45)</f>
        <v>0</v>
      </c>
      <c r="D42" s="285"/>
      <c r="E42" s="426" t="s">
        <v>262</v>
      </c>
    </row>
    <row r="43" spans="1:5" ht="15.75" customHeight="1">
      <c r="A43" s="116"/>
      <c r="B43" s="356" t="s">
        <v>80</v>
      </c>
      <c r="C43" s="284"/>
      <c r="D43" s="285"/>
      <c r="E43" s="426" t="s">
        <v>266</v>
      </c>
    </row>
    <row r="44" spans="1:5" ht="15.75" customHeight="1">
      <c r="A44" s="116"/>
      <c r="B44" s="356" t="s">
        <v>80</v>
      </c>
      <c r="C44" s="284"/>
      <c r="D44" s="285" t="s">
        <v>79</v>
      </c>
      <c r="E44" s="426"/>
    </row>
    <row r="45" spans="1:5" ht="15.75" customHeight="1">
      <c r="A45" s="116"/>
      <c r="B45" s="356" t="s">
        <v>80</v>
      </c>
      <c r="C45" s="284"/>
      <c r="D45" s="285"/>
      <c r="E45" s="429"/>
    </row>
    <row r="46" spans="1:5" s="6" customFormat="1" ht="18" customHeight="1">
      <c r="A46" s="26"/>
      <c r="B46" s="107" t="s">
        <v>187</v>
      </c>
      <c r="C46" s="270">
        <f>SUM(C33:C36)-C37-C41+C42</f>
        <v>0</v>
      </c>
      <c r="D46" s="28"/>
      <c r="E46" s="422"/>
    </row>
    <row r="47" spans="1:5" s="6" customFormat="1" ht="18" customHeight="1">
      <c r="A47" s="26"/>
      <c r="B47" s="402" t="s">
        <v>82</v>
      </c>
      <c r="C47" s="403" t="e">
        <f>+C46/C8</f>
        <v>#DIV/0!</v>
      </c>
      <c r="D47" s="29"/>
      <c r="E47" s="422"/>
    </row>
    <row r="48" spans="3:5" ht="13.5">
      <c r="C48" s="276"/>
      <c r="E48" s="430"/>
    </row>
    <row r="49" spans="1:6" s="6" customFormat="1" ht="39" customHeight="1">
      <c r="A49" s="525" t="s">
        <v>230</v>
      </c>
      <c r="B49" s="526"/>
      <c r="C49" s="407" t="str">
        <f>C9</f>
        <v>Montant 
CA 2022</v>
      </c>
      <c r="D49" s="228" t="str">
        <f>D$9</f>
        <v>Commentaire/précision :</v>
      </c>
      <c r="E49" s="434" t="str">
        <f>E$9</f>
        <v>Observations (CEA)</v>
      </c>
      <c r="F49" s="24"/>
    </row>
    <row r="50" spans="1:6" s="6" customFormat="1" ht="66" customHeight="1">
      <c r="A50" s="362" t="s">
        <v>180</v>
      </c>
      <c r="B50" s="362" t="s">
        <v>233</v>
      </c>
      <c r="C50" s="277"/>
      <c r="D50" s="264"/>
      <c r="E50" s="427" t="s">
        <v>267</v>
      </c>
      <c r="F50" s="24"/>
    </row>
    <row r="51" spans="1:6" s="6" customFormat="1" ht="45" customHeight="1">
      <c r="A51" s="362" t="s">
        <v>50</v>
      </c>
      <c r="B51" s="362" t="s">
        <v>83</v>
      </c>
      <c r="C51" s="277"/>
      <c r="D51" s="264"/>
      <c r="E51" s="427"/>
      <c r="F51" s="24"/>
    </row>
    <row r="52" spans="1:6" s="6" customFormat="1" ht="45" customHeight="1">
      <c r="A52" s="363" t="s">
        <v>60</v>
      </c>
      <c r="B52" s="362" t="s">
        <v>83</v>
      </c>
      <c r="C52" s="277"/>
      <c r="D52" s="264"/>
      <c r="E52" s="427"/>
      <c r="F52" s="24"/>
    </row>
    <row r="53" spans="1:5" ht="27">
      <c r="A53" s="341"/>
      <c r="B53" s="353" t="s">
        <v>174</v>
      </c>
      <c r="C53" s="269">
        <f>SUM(C54:C56)</f>
        <v>0</v>
      </c>
      <c r="D53" s="285"/>
      <c r="E53" s="426" t="s">
        <v>258</v>
      </c>
    </row>
    <row r="54" spans="1:5" ht="27">
      <c r="A54" s="408"/>
      <c r="B54" s="355" t="s">
        <v>182</v>
      </c>
      <c r="C54" s="284"/>
      <c r="D54" s="285"/>
      <c r="E54" s="426"/>
    </row>
    <row r="55" spans="1:5" ht="15.75" customHeight="1">
      <c r="A55" s="342"/>
      <c r="B55" s="355" t="s">
        <v>80</v>
      </c>
      <c r="C55" s="284"/>
      <c r="D55" s="285"/>
      <c r="E55" s="426" t="s">
        <v>268</v>
      </c>
    </row>
    <row r="56" spans="1:5" ht="15.75" customHeight="1">
      <c r="A56" s="343"/>
      <c r="B56" s="355" t="s">
        <v>80</v>
      </c>
      <c r="C56" s="287"/>
      <c r="D56" s="285"/>
      <c r="E56" s="426"/>
    </row>
    <row r="57" spans="1:6" s="6" customFormat="1" ht="30" customHeight="1">
      <c r="A57" s="363" t="s">
        <v>54</v>
      </c>
      <c r="B57" s="362" t="s">
        <v>61</v>
      </c>
      <c r="C57" s="277"/>
      <c r="D57" s="264"/>
      <c r="E57" s="427" t="s">
        <v>262</v>
      </c>
      <c r="F57" s="24"/>
    </row>
    <row r="58" spans="1:5" ht="15.75" customHeight="1">
      <c r="A58" s="115"/>
      <c r="B58" s="64" t="s">
        <v>179</v>
      </c>
      <c r="C58" s="269">
        <f>SUM(C59:C61)</f>
        <v>0</v>
      </c>
      <c r="D58" s="285"/>
      <c r="E58" s="426"/>
    </row>
    <row r="59" spans="1:5" ht="15.75" customHeight="1">
      <c r="A59" s="116"/>
      <c r="B59" s="355" t="s">
        <v>80</v>
      </c>
      <c r="C59" s="284"/>
      <c r="D59" s="285"/>
      <c r="E59" s="426"/>
    </row>
    <row r="60" spans="1:5" ht="15.75" customHeight="1">
      <c r="A60" s="116"/>
      <c r="B60" s="355" t="s">
        <v>80</v>
      </c>
      <c r="C60" s="284"/>
      <c r="D60" s="285" t="s">
        <v>79</v>
      </c>
      <c r="E60" s="426"/>
    </row>
    <row r="61" spans="1:5" ht="15.75" customHeight="1">
      <c r="A61" s="116"/>
      <c r="B61" s="355" t="s">
        <v>80</v>
      </c>
      <c r="C61" s="287"/>
      <c r="D61" s="285"/>
      <c r="E61" s="426"/>
    </row>
    <row r="62" spans="1:6" s="6" customFormat="1" ht="15.75" customHeight="1">
      <c r="A62" s="114"/>
      <c r="B62" s="107" t="s">
        <v>188</v>
      </c>
      <c r="C62" s="270">
        <f>SUM(C50:C52)-C53-C57+C58</f>
        <v>0</v>
      </c>
      <c r="D62" s="264"/>
      <c r="E62" s="427"/>
      <c r="F62" s="24"/>
    </row>
    <row r="63" spans="1:6" s="6" customFormat="1" ht="15.75" customHeight="1">
      <c r="A63" s="27"/>
      <c r="B63" s="402" t="s">
        <v>84</v>
      </c>
      <c r="C63" s="404" t="e">
        <f>C62/C8</f>
        <v>#DIV/0!</v>
      </c>
      <c r="D63" s="24"/>
      <c r="E63" s="422"/>
      <c r="F63" s="24"/>
    </row>
    <row r="64" spans="3:5" ht="13.5">
      <c r="C64" s="276"/>
      <c r="E64" s="430"/>
    </row>
    <row r="65" spans="1:5" ht="27">
      <c r="A65" s="68"/>
      <c r="C65" s="364" t="str">
        <f>C9</f>
        <v>Montant 
CA 2022</v>
      </c>
      <c r="D65" s="228" t="str">
        <f>D$9</f>
        <v>Commentaire/précision :</v>
      </c>
      <c r="E65" s="434" t="str">
        <f>E$9</f>
        <v>Observations (CEA)</v>
      </c>
    </row>
    <row r="66" spans="1:5" ht="31.5" customHeight="1">
      <c r="A66" s="59"/>
      <c r="B66" s="375" t="s">
        <v>234</v>
      </c>
      <c r="C66" s="365"/>
      <c r="D66" s="264"/>
      <c r="E66" s="427"/>
    </row>
    <row r="67" spans="1:5" ht="33" customHeight="1">
      <c r="A67" s="59"/>
      <c r="B67" s="366" t="s">
        <v>237</v>
      </c>
      <c r="C67" s="367">
        <f>SUM(C68:C73)</f>
        <v>0</v>
      </c>
      <c r="D67" s="285"/>
      <c r="E67" s="426" t="s">
        <v>258</v>
      </c>
    </row>
    <row r="68" spans="1:5" ht="15.75" customHeight="1">
      <c r="A68" s="59"/>
      <c r="B68" s="368" t="s">
        <v>231</v>
      </c>
      <c r="C68" s="369"/>
      <c r="D68" s="285"/>
      <c r="E68" s="426"/>
    </row>
    <row r="69" spans="1:5" ht="15.75" customHeight="1">
      <c r="A69" s="59"/>
      <c r="B69" s="370" t="s">
        <v>184</v>
      </c>
      <c r="C69" s="284"/>
      <c r="D69" s="285"/>
      <c r="E69" s="426"/>
    </row>
    <row r="70" spans="1:5" ht="15.75" customHeight="1">
      <c r="A70" s="59"/>
      <c r="B70" s="370" t="s">
        <v>221</v>
      </c>
      <c r="C70" s="371"/>
      <c r="D70" s="285"/>
      <c r="E70" s="426"/>
    </row>
    <row r="71" spans="1:5" ht="15.75" customHeight="1">
      <c r="A71" s="59"/>
      <c r="B71" s="409" t="s">
        <v>183</v>
      </c>
      <c r="C71" s="371"/>
      <c r="D71" s="285"/>
      <c r="E71" s="426"/>
    </row>
    <row r="72" spans="1:5" ht="15.75" customHeight="1">
      <c r="A72" s="59"/>
      <c r="B72" s="372" t="s">
        <v>85</v>
      </c>
      <c r="C72" s="371"/>
      <c r="D72" s="285"/>
      <c r="E72" s="426"/>
    </row>
    <row r="73" spans="1:5" ht="15.75" customHeight="1">
      <c r="A73" s="59"/>
      <c r="B73" s="373" t="s">
        <v>85</v>
      </c>
      <c r="C73" s="287"/>
      <c r="D73" s="285"/>
      <c r="E73" s="426"/>
    </row>
    <row r="74" spans="1:5" ht="36.75" customHeight="1">
      <c r="A74" s="59"/>
      <c r="B74" s="374" t="s">
        <v>235</v>
      </c>
      <c r="C74" s="365"/>
      <c r="D74" s="264"/>
      <c r="E74" s="427"/>
    </row>
    <row r="75" spans="1:5" ht="31.5" customHeight="1">
      <c r="A75" s="59"/>
      <c r="B75" s="366" t="s">
        <v>238</v>
      </c>
      <c r="C75" s="367">
        <f>SUM(C76:C79)</f>
        <v>0</v>
      </c>
      <c r="D75" s="285" t="s">
        <v>79</v>
      </c>
      <c r="E75" s="425" t="s">
        <v>262</v>
      </c>
    </row>
    <row r="76" spans="1:5" ht="22.5" customHeight="1">
      <c r="A76" s="59"/>
      <c r="B76" s="368" t="s">
        <v>222</v>
      </c>
      <c r="C76" s="369"/>
      <c r="D76" s="285"/>
      <c r="E76" s="426"/>
    </row>
    <row r="77" spans="1:5" ht="22.5" customHeight="1">
      <c r="A77" s="59"/>
      <c r="B77" s="370" t="s">
        <v>103</v>
      </c>
      <c r="C77" s="369"/>
      <c r="D77" s="285"/>
      <c r="E77" s="426"/>
    </row>
    <row r="78" spans="1:5" ht="15.75" customHeight="1">
      <c r="A78" s="59"/>
      <c r="B78" s="370" t="s">
        <v>103</v>
      </c>
      <c r="C78" s="284"/>
      <c r="D78" s="285"/>
      <c r="E78" s="426"/>
    </row>
    <row r="79" spans="1:5" ht="15.75" customHeight="1">
      <c r="A79" s="109"/>
      <c r="B79" s="373" t="s">
        <v>85</v>
      </c>
      <c r="C79" s="287"/>
      <c r="D79" s="285"/>
      <c r="E79" s="429"/>
    </row>
    <row r="80" spans="1:4" ht="15.75" customHeight="1">
      <c r="A80" s="108"/>
      <c r="B80" s="106" t="s">
        <v>86</v>
      </c>
      <c r="C80" s="270">
        <f>C66-C67-C74+C75</f>
        <v>0</v>
      </c>
      <c r="D80" s="65"/>
    </row>
    <row r="81" spans="1:4" ht="15.75" customHeight="1">
      <c r="A81" s="59"/>
      <c r="B81" s="110" t="s">
        <v>56</v>
      </c>
      <c r="C81" s="279">
        <f>C29</f>
        <v>0</v>
      </c>
      <c r="D81" s="66"/>
    </row>
    <row r="82" spans="1:4" ht="15.75" customHeight="1">
      <c r="A82" s="59"/>
      <c r="B82" s="111" t="s">
        <v>57</v>
      </c>
      <c r="C82" s="280">
        <f>C46</f>
        <v>0</v>
      </c>
      <c r="D82" s="66"/>
    </row>
    <row r="83" spans="1:4" ht="15.75" customHeight="1">
      <c r="A83" s="59"/>
      <c r="B83" s="112" t="s">
        <v>62</v>
      </c>
      <c r="C83" s="281">
        <f>C62</f>
        <v>0</v>
      </c>
      <c r="D83" s="66"/>
    </row>
    <row r="84" spans="1:4" ht="15.75" customHeight="1">
      <c r="A84" s="59"/>
      <c r="B84" s="69" t="s">
        <v>87</v>
      </c>
      <c r="C84" s="282">
        <f>C18+C37+C53</f>
        <v>0</v>
      </c>
      <c r="D84" s="66"/>
    </row>
    <row r="85" spans="1:4" ht="15.75" customHeight="1">
      <c r="A85" s="59"/>
      <c r="B85" s="69" t="s">
        <v>88</v>
      </c>
      <c r="C85" s="282">
        <f>C25+C42+C58</f>
        <v>0</v>
      </c>
      <c r="D85" s="66"/>
    </row>
    <row r="86" spans="2:4" ht="21.75" customHeight="1">
      <c r="B86" s="314" t="s">
        <v>89</v>
      </c>
      <c r="C86" s="270">
        <f>C80-C81-C82-C83-C84+C85</f>
        <v>0</v>
      </c>
      <c r="D86" s="66"/>
    </row>
    <row r="87" spans="2:4" ht="15.75" customHeight="1">
      <c r="B87" s="400" t="s">
        <v>66</v>
      </c>
      <c r="C87" s="405" t="e">
        <f>+C86/C8</f>
        <v>#DIV/0!</v>
      </c>
      <c r="D87" s="70"/>
    </row>
    <row r="88" ht="13.5">
      <c r="C88" s="59"/>
    </row>
    <row r="89" spans="2:3" ht="13.5">
      <c r="B89" s="527" t="s">
        <v>229</v>
      </c>
      <c r="C89" s="398">
        <f>C29+C46+C62+C86</f>
        <v>0</v>
      </c>
    </row>
    <row r="90" spans="2:4" ht="13.5">
      <c r="B90" s="528"/>
      <c r="C90" s="399">
        <f>C66-C74-C18-C37-C53-C67+C25+C42+C58+C75</f>
        <v>0</v>
      </c>
      <c r="D90" s="410" t="str">
        <f>IF(ROUND(C89,0)=ROUND(C90,0),"CTRL OK","CTRL NOK")</f>
        <v>CTRL OK</v>
      </c>
    </row>
    <row r="91" ht="13.5">
      <c r="C91" s="276"/>
    </row>
    <row r="92" spans="3:4" ht="27">
      <c r="C92" s="364" t="str">
        <f>C9</f>
        <v>Montant 
CA 2022</v>
      </c>
      <c r="D92" s="308"/>
    </row>
    <row r="93" spans="1:4" ht="15.75" customHeight="1">
      <c r="A93" s="410"/>
      <c r="B93" s="267" t="s">
        <v>67</v>
      </c>
      <c r="C93" s="278" t="e">
        <f>+C30</f>
        <v>#DIV/0!</v>
      </c>
      <c r="D93" s="25"/>
    </row>
    <row r="94" spans="1:4" ht="27" customHeight="1">
      <c r="A94" s="412" t="s">
        <v>236</v>
      </c>
      <c r="B94" s="406" t="s">
        <v>90</v>
      </c>
      <c r="C94" s="405" t="e">
        <f>+C87+C63+C47</f>
        <v>#DIV/0!</v>
      </c>
      <c r="D94" s="309"/>
    </row>
    <row r="95" spans="1:4" ht="15.75" customHeight="1">
      <c r="A95" s="411"/>
      <c r="B95" s="267" t="s">
        <v>91</v>
      </c>
      <c r="C95" s="278" t="e">
        <f>C93+C94</f>
        <v>#DIV/0!</v>
      </c>
      <c r="D95" s="309"/>
    </row>
    <row r="96" ht="13.5">
      <c r="C96" s="420" t="e">
        <f>IF(ROUND(C95,0)=ROUND((C66-C74-C67+C75-C84+C85)/C8,0),"CTRL OK","ERREUR")</f>
        <v>#DIV/0!</v>
      </c>
    </row>
    <row r="97" ht="13.5">
      <c r="C97" s="58"/>
    </row>
    <row r="99" spans="1:5" ht="13.5" customHeight="1">
      <c r="A99" s="529" t="s">
        <v>185</v>
      </c>
      <c r="B99" s="530"/>
      <c r="C99" s="530"/>
      <c r="D99" s="530"/>
      <c r="E99" s="531"/>
    </row>
    <row r="100" spans="1:5" ht="13.5">
      <c r="A100" s="310" t="s">
        <v>58</v>
      </c>
      <c r="B100" s="73"/>
      <c r="C100" s="507" t="s">
        <v>59</v>
      </c>
      <c r="D100" s="508"/>
      <c r="E100" s="509"/>
    </row>
    <row r="101" spans="1:5" ht="13.5">
      <c r="A101" s="72" t="s">
        <v>92</v>
      </c>
      <c r="B101" s="73" t="s">
        <v>93</v>
      </c>
      <c r="C101" s="510" t="s">
        <v>273</v>
      </c>
      <c r="D101" s="511"/>
      <c r="E101" s="512"/>
    </row>
    <row r="102" spans="1:5" ht="13.5">
      <c r="A102" s="72" t="s">
        <v>223</v>
      </c>
      <c r="B102" s="73"/>
      <c r="C102" s="510"/>
      <c r="D102" s="511"/>
      <c r="E102" s="512"/>
    </row>
    <row r="103" spans="1:5" ht="13.5">
      <c r="A103" s="74" t="s">
        <v>94</v>
      </c>
      <c r="B103" s="75" t="s">
        <v>95</v>
      </c>
      <c r="C103" s="513" t="s">
        <v>96</v>
      </c>
      <c r="D103" s="514"/>
      <c r="E103" s="515"/>
    </row>
    <row r="104" spans="1:5" ht="13.5">
      <c r="A104" s="71"/>
      <c r="B104" s="71"/>
      <c r="E104" s="430"/>
    </row>
    <row r="105" spans="1:5" s="6" customFormat="1" ht="13.5">
      <c r="A105" s="501" t="s">
        <v>97</v>
      </c>
      <c r="B105" s="502"/>
      <c r="C105" s="502"/>
      <c r="D105" s="502"/>
      <c r="E105" s="503"/>
    </row>
    <row r="106" spans="1:5" s="6" customFormat="1" ht="13.5">
      <c r="A106" s="504"/>
      <c r="B106" s="505"/>
      <c r="C106" s="505"/>
      <c r="D106" s="505"/>
      <c r="E106" s="506"/>
    </row>
    <row r="107" spans="1:5" s="6" customFormat="1" ht="13.5">
      <c r="A107" s="498"/>
      <c r="B107" s="499"/>
      <c r="C107" s="499"/>
      <c r="D107" s="499"/>
      <c r="E107" s="500"/>
    </row>
    <row r="108" spans="1:5" s="6" customFormat="1" ht="13.5">
      <c r="A108" s="501" t="s">
        <v>98</v>
      </c>
      <c r="B108" s="502"/>
      <c r="C108" s="502"/>
      <c r="D108" s="502"/>
      <c r="E108" s="503"/>
    </row>
    <row r="109" spans="1:5" s="6" customFormat="1" ht="13.5">
      <c r="A109" s="504"/>
      <c r="B109" s="505"/>
      <c r="C109" s="505"/>
      <c r="D109" s="505"/>
      <c r="E109" s="506"/>
    </row>
    <row r="110" spans="1:5" s="6" customFormat="1" ht="13.5">
      <c r="A110" s="504"/>
      <c r="B110" s="505"/>
      <c r="C110" s="505"/>
      <c r="D110" s="505"/>
      <c r="E110" s="506"/>
    </row>
    <row r="111" spans="1:5" ht="13.5">
      <c r="A111" s="437"/>
      <c r="B111" s="438"/>
      <c r="C111" s="439"/>
      <c r="D111" s="438"/>
      <c r="E111" s="440"/>
    </row>
  </sheetData>
  <sheetProtection/>
  <mergeCells count="18">
    <mergeCell ref="B89:B90"/>
    <mergeCell ref="A99:E99"/>
    <mergeCell ref="A1:D1"/>
    <mergeCell ref="A3:D3"/>
    <mergeCell ref="A6:D6"/>
    <mergeCell ref="A22:B22"/>
    <mergeCell ref="A32:B32"/>
    <mergeCell ref="A49:B49"/>
    <mergeCell ref="A107:E107"/>
    <mergeCell ref="A108:E108"/>
    <mergeCell ref="A109:E109"/>
    <mergeCell ref="A110:E110"/>
    <mergeCell ref="C100:E100"/>
    <mergeCell ref="C101:E101"/>
    <mergeCell ref="C102:E102"/>
    <mergeCell ref="C103:E103"/>
    <mergeCell ref="A105:E105"/>
    <mergeCell ref="A106:E106"/>
  </mergeCells>
  <conditionalFormatting sqref="C89:C90">
    <cfRule type="containsText" priority="5" dxfId="1" operator="containsText" stopIfTrue="1" text="ERREUR">
      <formula>NOT(ISERROR(SEARCH("ERREUR",C89)))</formula>
    </cfRule>
    <cfRule type="containsText" priority="6" dxfId="4" operator="containsText" stopIfTrue="1" text="OK">
      <formula>NOT(ISERROR(SEARCH("OK",C89)))</formula>
    </cfRule>
  </conditionalFormatting>
  <conditionalFormatting sqref="D90">
    <cfRule type="containsText" priority="3" dxfId="1" operator="containsText" stopIfTrue="1" text="CTRL NOK">
      <formula>NOT(ISERROR(SEARCH("CTRL NOK",D90)))</formula>
    </cfRule>
    <cfRule type="containsText" priority="4" dxfId="0" operator="containsText" stopIfTrue="1" text="CTRL OK">
      <formula>NOT(ISERROR(SEARCH("CTRL OK",D90)))</formula>
    </cfRule>
  </conditionalFormatting>
  <conditionalFormatting sqref="C96">
    <cfRule type="containsText" priority="1" dxfId="1" operator="containsText" stopIfTrue="1" text="CTRL NOK">
      <formula>NOT(ISERROR(SEARCH("CTRL NOK",C96)))</formula>
    </cfRule>
    <cfRule type="containsText" priority="2" dxfId="0" operator="containsText" stopIfTrue="1" text="CTRL OK">
      <formula>NOT(ISERROR(SEARCH("CTRL OK",C96)))</formula>
    </cfRule>
  </conditionalFormatting>
  <printOptions horizontalCentered="1"/>
  <pageMargins left="0.11811023622047245" right="0.07874015748031496" top="0.3937007874015748" bottom="0.2362204724409449" header="0.15748031496062992" footer="0.11811023622047245"/>
  <pageSetup fitToHeight="0" fitToWidth="1" horizontalDpi="600" verticalDpi="600" orientation="landscape" paperSize="9" scale="99" r:id="rId1"/>
  <headerFooter alignWithMargins="0">
    <oddHeader>&amp;L&amp;9AGREGATS</oddHeader>
    <oddFooter>&amp;R&amp;9&amp;F - P.&amp;P/&amp;N</oddFooter>
  </headerFooter>
  <rowBreaks count="4" manualBreakCount="4">
    <brk id="31" max="255" man="1"/>
    <brk id="48" max="255" man="1"/>
    <brk id="64" max="255" man="1"/>
    <brk id="1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3">
      <selection activeCell="C17" activeCellId="2" sqref="A17 C15 C17"/>
    </sheetView>
  </sheetViews>
  <sheetFormatPr defaultColWidth="11.421875" defaultRowHeight="12.75"/>
  <cols>
    <col min="1" max="1" width="71.57421875" style="42" customWidth="1"/>
    <col min="2" max="2" width="0.85546875" style="42" customWidth="1"/>
    <col min="3" max="3" width="14.57421875" style="42" customWidth="1"/>
    <col min="4" max="4" width="11.7109375" style="42" customWidth="1"/>
    <col min="5" max="5" width="25.8515625" style="42" customWidth="1"/>
    <col min="6" max="6" width="11.421875" style="35" customWidth="1"/>
    <col min="7" max="16384" width="11.421875" style="3" customWidth="1"/>
  </cols>
  <sheetData>
    <row r="1" spans="1:6" s="2" customFormat="1" ht="27.75" customHeight="1">
      <c r="A1" s="534" t="str">
        <f>'1-Détail recettes'!B1</f>
        <v>XXXXXXX</v>
      </c>
      <c r="B1" s="535"/>
      <c r="C1" s="535"/>
      <c r="D1" s="535"/>
      <c r="E1" s="536"/>
      <c r="F1" s="43"/>
    </row>
    <row r="2" spans="1:6" s="32" customFormat="1" ht="12.75" customHeight="1">
      <c r="A2" s="39"/>
      <c r="B2" s="39"/>
      <c r="C2" s="39"/>
      <c r="D2" s="39"/>
      <c r="E2" s="39"/>
      <c r="F2" s="34"/>
    </row>
    <row r="3" spans="1:6" s="2" customFormat="1" ht="27.75" customHeight="1">
      <c r="A3" s="537" t="str">
        <f>"COÛT DU BLANCHISSAGE CA "&amp;RIGHT(SOMMAIRE!A1,4)</f>
        <v>COÛT DU BLANCHISSAGE CA 2022</v>
      </c>
      <c r="B3" s="538"/>
      <c r="C3" s="538"/>
      <c r="D3" s="538"/>
      <c r="E3" s="539"/>
      <c r="F3" s="43"/>
    </row>
    <row r="4" spans="1:5" ht="27" customHeight="1">
      <c r="A4" s="540" t="s">
        <v>68</v>
      </c>
      <c r="B4" s="541"/>
      <c r="C4" s="541"/>
      <c r="D4" s="541"/>
      <c r="E4" s="542"/>
    </row>
    <row r="5" spans="1:6" s="4" customFormat="1" ht="12.75" customHeight="1">
      <c r="A5" s="41" t="s">
        <v>23</v>
      </c>
      <c r="B5" s="39"/>
      <c r="C5" s="39"/>
      <c r="D5" s="39"/>
      <c r="E5" s="39"/>
      <c r="F5" s="33"/>
    </row>
    <row r="6" spans="1:5" ht="42" customHeight="1">
      <c r="A6" s="38" t="s">
        <v>24</v>
      </c>
      <c r="B6" s="30"/>
      <c r="C6" s="37" t="str">
        <f>"CA
"&amp;RIGHT(SOMMAIRE!$A1,4)</f>
        <v>CA
2022</v>
      </c>
      <c r="D6" s="30"/>
      <c r="E6" s="24"/>
    </row>
    <row r="7" spans="1:5" ht="33" customHeight="1">
      <c r="A7" s="315" t="s">
        <v>69</v>
      </c>
      <c r="B7" s="30"/>
      <c r="C7" s="289"/>
      <c r="D7" s="30"/>
      <c r="E7" s="24"/>
    </row>
    <row r="8" spans="1:5" ht="45" customHeight="1">
      <c r="A8" s="316" t="s">
        <v>239</v>
      </c>
      <c r="B8" s="30"/>
      <c r="C8" s="290"/>
      <c r="D8" s="30"/>
      <c r="E8" s="24"/>
    </row>
    <row r="9" spans="1:5" ht="21" customHeight="1">
      <c r="A9" s="117" t="s">
        <v>145</v>
      </c>
      <c r="B9" s="30"/>
      <c r="C9" s="291"/>
      <c r="D9" s="30"/>
      <c r="E9" s="24"/>
    </row>
    <row r="10" spans="1:5" ht="21" customHeight="1">
      <c r="A10" s="316" t="s">
        <v>25</v>
      </c>
      <c r="B10" s="30"/>
      <c r="C10" s="290"/>
      <c r="D10" s="30"/>
      <c r="E10" s="24"/>
    </row>
    <row r="11" spans="1:5" ht="21" customHeight="1">
      <c r="A11" s="117" t="s">
        <v>146</v>
      </c>
      <c r="B11" s="30"/>
      <c r="C11" s="291"/>
      <c r="D11" s="30"/>
      <c r="E11" s="24"/>
    </row>
    <row r="12" spans="1:5" ht="21" customHeight="1">
      <c r="A12" s="117" t="s">
        <v>147</v>
      </c>
      <c r="B12" s="44"/>
      <c r="C12" s="229">
        <f>C11+C9</f>
        <v>0</v>
      </c>
      <c r="D12" s="24"/>
      <c r="E12" s="24"/>
    </row>
    <row r="13" spans="1:5" ht="19.5" customHeight="1">
      <c r="A13" s="317" t="s">
        <v>70</v>
      </c>
      <c r="B13" s="30"/>
      <c r="C13" s="292"/>
      <c r="D13" s="24"/>
      <c r="E13" s="532" t="s">
        <v>101</v>
      </c>
    </row>
    <row r="14" spans="1:5" ht="21" customHeight="1">
      <c r="A14" s="36" t="s">
        <v>71</v>
      </c>
      <c r="B14" s="30"/>
      <c r="C14" s="293"/>
      <c r="D14" s="24"/>
      <c r="E14" s="533"/>
    </row>
    <row r="15" spans="1:5" ht="21" customHeight="1">
      <c r="A15" s="414" t="s">
        <v>26</v>
      </c>
      <c r="B15" s="54"/>
      <c r="C15" s="415">
        <f>ABS(C7)+ABS(C8)+ABS(C10)+ABS(C13)-ABS(C14)</f>
        <v>0</v>
      </c>
      <c r="D15" s="24"/>
      <c r="E15" s="295"/>
    </row>
    <row r="16" spans="1:5" ht="21" customHeight="1">
      <c r="A16" s="45" t="s">
        <v>27</v>
      </c>
      <c r="B16" s="30"/>
      <c r="C16" s="294"/>
      <c r="D16" s="24"/>
      <c r="E16" s="295"/>
    </row>
    <row r="17" spans="1:5" ht="21" customHeight="1">
      <c r="A17" s="414" t="s">
        <v>28</v>
      </c>
      <c r="B17" s="30"/>
      <c r="C17" s="416">
        <f>IF(C16=0,0,C15/C16)</f>
        <v>0</v>
      </c>
      <c r="D17" s="24"/>
      <c r="E17" s="296"/>
    </row>
    <row r="18" spans="1:6" s="4" customFormat="1" ht="7.5" customHeight="1">
      <c r="A18" s="30"/>
      <c r="B18" s="30"/>
      <c r="C18" s="30"/>
      <c r="D18" s="30"/>
      <c r="E18" s="30"/>
      <c r="F18" s="33"/>
    </row>
    <row r="19" spans="1:5" ht="18.75" customHeight="1">
      <c r="A19" s="297" t="s">
        <v>115</v>
      </c>
      <c r="B19" s="298"/>
      <c r="C19" s="298"/>
      <c r="D19" s="298"/>
      <c r="E19" s="299"/>
    </row>
    <row r="20" spans="1:5" ht="18.75" customHeight="1">
      <c r="A20" s="300"/>
      <c r="B20" s="301"/>
      <c r="C20" s="301"/>
      <c r="D20" s="301"/>
      <c r="E20" s="302"/>
    </row>
    <row r="21" spans="1:5" ht="18.75" customHeight="1">
      <c r="A21" s="303"/>
      <c r="B21" s="304"/>
      <c r="C21" s="304"/>
      <c r="D21" s="304"/>
      <c r="E21" s="305"/>
    </row>
    <row r="22" spans="1:5" ht="15.75" customHeight="1">
      <c r="A22" s="31" t="s">
        <v>72</v>
      </c>
      <c r="B22" s="44"/>
      <c r="C22" s="44"/>
      <c r="D22" s="44"/>
      <c r="E22" s="24"/>
    </row>
    <row r="23" spans="1:5" ht="15.75" customHeight="1">
      <c r="A23" s="31" t="s">
        <v>73</v>
      </c>
      <c r="B23" s="44"/>
      <c r="C23" s="44"/>
      <c r="D23" s="44"/>
      <c r="E23" s="24"/>
    </row>
    <row r="24" spans="1:5" ht="15.75" customHeight="1">
      <c r="A24" s="31" t="s">
        <v>74</v>
      </c>
      <c r="B24" s="44"/>
      <c r="C24" s="44"/>
      <c r="D24" s="44"/>
      <c r="E24" s="24"/>
    </row>
    <row r="25" spans="1:5" ht="15.75" customHeight="1">
      <c r="A25" s="44" t="s">
        <v>137</v>
      </c>
      <c r="B25" s="30"/>
      <c r="C25" s="30"/>
      <c r="D25" s="30"/>
      <c r="E25" s="24"/>
    </row>
    <row r="26" spans="1:6" s="4" customFormat="1" ht="15.75" customHeight="1">
      <c r="A26" s="30"/>
      <c r="B26" s="30"/>
      <c r="C26" s="30"/>
      <c r="D26" s="30"/>
      <c r="E26" s="30"/>
      <c r="F26" s="33"/>
    </row>
    <row r="27" spans="1:5" ht="42" customHeight="1">
      <c r="A27" s="37" t="s">
        <v>29</v>
      </c>
      <c r="B27" s="30"/>
      <c r="C27" s="37" t="str">
        <f>C6</f>
        <v>CA
2022</v>
      </c>
      <c r="D27" s="30"/>
      <c r="E27" s="318"/>
    </row>
    <row r="28" spans="1:5" ht="15.75" customHeight="1">
      <c r="A28" s="47" t="s">
        <v>30</v>
      </c>
      <c r="B28" s="48"/>
      <c r="C28" s="177"/>
      <c r="D28" s="30"/>
      <c r="E28" s="24"/>
    </row>
    <row r="29" spans="1:5" ht="15.75" customHeight="1">
      <c r="A29" s="49" t="s">
        <v>31</v>
      </c>
      <c r="B29" s="50"/>
      <c r="C29" s="223"/>
      <c r="D29" s="30"/>
      <c r="E29" s="24"/>
    </row>
    <row r="30" spans="1:5" ht="15.75" customHeight="1">
      <c r="A30" s="49" t="s">
        <v>32</v>
      </c>
      <c r="B30" s="50"/>
      <c r="C30" s="223"/>
      <c r="D30" s="30"/>
      <c r="E30" s="24"/>
    </row>
    <row r="31" spans="1:5" ht="15.75" customHeight="1">
      <c r="A31" s="49" t="s">
        <v>1</v>
      </c>
      <c r="B31" s="50"/>
      <c r="C31" s="223"/>
      <c r="D31" s="30"/>
      <c r="E31" s="24"/>
    </row>
    <row r="32" spans="1:5" ht="15.75" customHeight="1">
      <c r="A32" s="49"/>
      <c r="B32" s="50"/>
      <c r="C32" s="223"/>
      <c r="D32" s="30"/>
      <c r="E32" s="24"/>
    </row>
    <row r="33" spans="1:5" ht="15.75" customHeight="1">
      <c r="A33" s="51"/>
      <c r="B33" s="52"/>
      <c r="C33" s="224"/>
      <c r="D33" s="30"/>
      <c r="E33" s="24"/>
    </row>
    <row r="34" spans="1:5" ht="15.75" customHeight="1">
      <c r="A34" s="107" t="s">
        <v>0</v>
      </c>
      <c r="B34" s="46"/>
      <c r="C34" s="119">
        <f>SUM(C28:C33)</f>
        <v>0</v>
      </c>
      <c r="D34" s="30"/>
      <c r="E34" s="24"/>
    </row>
  </sheetData>
  <sheetProtection/>
  <mergeCells count="4">
    <mergeCell ref="E13:E14"/>
    <mergeCell ref="A1:E1"/>
    <mergeCell ref="A3:E3"/>
    <mergeCell ref="A4:E4"/>
  </mergeCells>
  <printOptions horizontalCentered="1"/>
  <pageMargins left="0.2755905511811024" right="0.2755905511811024" top="0.4330708661417323" bottom="0.3937007874015748" header="0.1968503937007874" footer="0.11811023622047245"/>
  <pageSetup fitToHeight="1" fitToWidth="1" horizontalDpi="600" verticalDpi="600" orientation="landscape" paperSize="9" scale="84" r:id="rId2"/>
  <headerFooter alignWithMargins="0">
    <oddHeader>&amp;L&amp;"Calibri,Normal"Blanchissage</oddHeader>
    <oddFooter>&amp;R&amp;9&amp;F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8" activeCellId="3" sqref="A16 C16 C18 A18"/>
    </sheetView>
  </sheetViews>
  <sheetFormatPr defaultColWidth="11.421875" defaultRowHeight="12.75"/>
  <cols>
    <col min="1" max="1" width="62.7109375" style="24" customWidth="1"/>
    <col min="2" max="2" width="0.85546875" style="30" customWidth="1"/>
    <col min="3" max="3" width="15.28125" style="30" customWidth="1"/>
    <col min="4" max="4" width="2.57421875" style="30" customWidth="1"/>
    <col min="5" max="5" width="40.421875" style="24" customWidth="1"/>
    <col min="6" max="16384" width="11.421875" style="3" customWidth="1"/>
  </cols>
  <sheetData>
    <row r="1" spans="1:5" s="2" customFormat="1" ht="27.75" customHeight="1">
      <c r="A1" s="534" t="str">
        <f>'1-Détail recettes'!B1</f>
        <v>XXXXXXX</v>
      </c>
      <c r="B1" s="535"/>
      <c r="C1" s="535"/>
      <c r="D1" s="535"/>
      <c r="E1" s="536"/>
    </row>
    <row r="2" spans="1:5" s="32" customFormat="1" ht="12.75" customHeight="1">
      <c r="A2" s="30"/>
      <c r="B2" s="30"/>
      <c r="C2" s="30"/>
      <c r="D2" s="30"/>
      <c r="E2" s="30"/>
    </row>
    <row r="3" spans="1:5" s="2" customFormat="1" ht="27.75" customHeight="1">
      <c r="A3" s="544" t="str">
        <f>"COÛT DE RESTAURATION CA "&amp;RIGHT(SOMMAIRE!A1,4)</f>
        <v>COÛT DE RESTAURATION CA 2022</v>
      </c>
      <c r="B3" s="545"/>
      <c r="C3" s="545"/>
      <c r="D3" s="545"/>
      <c r="E3" s="546"/>
    </row>
    <row r="4" spans="1:5" s="32" customFormat="1" ht="15" customHeight="1">
      <c r="A4" s="53"/>
      <c r="B4" s="53"/>
      <c r="C4" s="53"/>
      <c r="D4" s="53"/>
      <c r="E4" s="53"/>
    </row>
    <row r="5" spans="1:5" ht="28.5" customHeight="1">
      <c r="A5" s="547" t="s">
        <v>68</v>
      </c>
      <c r="B5" s="541"/>
      <c r="C5" s="541"/>
      <c r="D5" s="541"/>
      <c r="E5" s="542"/>
    </row>
    <row r="6" spans="1:5" s="4" customFormat="1" ht="15" customHeight="1">
      <c r="A6" s="40" t="s">
        <v>23</v>
      </c>
      <c r="B6" s="30"/>
      <c r="C6" s="30"/>
      <c r="D6" s="30"/>
      <c r="E6" s="30"/>
    </row>
    <row r="7" spans="1:3" ht="32.25" customHeight="1">
      <c r="A7" s="38" t="s">
        <v>33</v>
      </c>
      <c r="C7" s="37" t="str">
        <f>'5- Coût blanchissage'!C6</f>
        <v>CA
2022</v>
      </c>
    </row>
    <row r="8" spans="1:3" ht="22.5" customHeight="1">
      <c r="A8" s="230" t="s">
        <v>34</v>
      </c>
      <c r="C8" s="289"/>
    </row>
    <row r="9" spans="1:3" ht="47.25" customHeight="1">
      <c r="A9" s="231" t="s">
        <v>240</v>
      </c>
      <c r="C9" s="290"/>
    </row>
    <row r="10" spans="1:3" ht="22.5" customHeight="1">
      <c r="A10" s="118" t="s">
        <v>148</v>
      </c>
      <c r="C10" s="291"/>
    </row>
    <row r="11" spans="1:3" ht="27">
      <c r="A11" s="231" t="s">
        <v>149</v>
      </c>
      <c r="C11" s="290"/>
    </row>
    <row r="12" spans="1:3" ht="22.5" customHeight="1">
      <c r="A12" s="118" t="s">
        <v>150</v>
      </c>
      <c r="C12" s="291"/>
    </row>
    <row r="13" spans="1:5" ht="22.5" customHeight="1">
      <c r="A13" s="118" t="s">
        <v>151</v>
      </c>
      <c r="B13" s="44"/>
      <c r="C13" s="229">
        <f>C12+C10</f>
        <v>0</v>
      </c>
      <c r="E13" s="548" t="s">
        <v>75</v>
      </c>
    </row>
    <row r="14" spans="1:5" ht="22.5" customHeight="1">
      <c r="A14" s="413" t="s">
        <v>76</v>
      </c>
      <c r="C14" s="292"/>
      <c r="E14" s="549"/>
    </row>
    <row r="15" spans="1:5" ht="24" customHeight="1">
      <c r="A15" s="36" t="s">
        <v>78</v>
      </c>
      <c r="C15" s="293"/>
      <c r="E15" s="550"/>
    </row>
    <row r="16" spans="1:5" ht="24" customHeight="1">
      <c r="A16" s="414" t="s">
        <v>35</v>
      </c>
      <c r="B16" s="54"/>
      <c r="C16" s="415">
        <f>C8+C9+C11+C14-C15</f>
        <v>0</v>
      </c>
      <c r="E16" s="295"/>
    </row>
    <row r="17" spans="1:5" ht="24" customHeight="1">
      <c r="A17" s="45" t="s">
        <v>189</v>
      </c>
      <c r="C17" s="306"/>
      <c r="E17" s="295"/>
    </row>
    <row r="18" spans="1:5" ht="24" customHeight="1">
      <c r="A18" s="414" t="s">
        <v>36</v>
      </c>
      <c r="C18" s="416">
        <f>IF(C17=0,0,C16/C17)</f>
        <v>0</v>
      </c>
      <c r="E18" s="296"/>
    </row>
    <row r="19" spans="1:5" ht="13.5" customHeight="1">
      <c r="A19" s="55"/>
      <c r="E19" s="26"/>
    </row>
    <row r="20" spans="1:5" ht="19.5" customHeight="1">
      <c r="A20" s="297" t="s">
        <v>115</v>
      </c>
      <c r="B20" s="298"/>
      <c r="C20" s="298"/>
      <c r="D20" s="298"/>
      <c r="E20" s="299"/>
    </row>
    <row r="21" spans="1:5" ht="19.5" customHeight="1">
      <c r="A21" s="300"/>
      <c r="B21" s="301"/>
      <c r="C21" s="301"/>
      <c r="D21" s="301"/>
      <c r="E21" s="302"/>
    </row>
    <row r="22" spans="1:5" ht="18.75" customHeight="1">
      <c r="A22" s="303"/>
      <c r="B22" s="304"/>
      <c r="C22" s="304"/>
      <c r="D22" s="304"/>
      <c r="E22" s="305"/>
    </row>
    <row r="23" spans="1:5" s="4" customFormat="1" ht="13.5" customHeight="1">
      <c r="A23" s="25"/>
      <c r="B23" s="25"/>
      <c r="C23" s="25"/>
      <c r="D23" s="30"/>
      <c r="E23" s="30"/>
    </row>
    <row r="24" spans="1:5" s="4" customFormat="1" ht="32.25" customHeight="1">
      <c r="A24" s="543" t="s">
        <v>141</v>
      </c>
      <c r="B24" s="543"/>
      <c r="C24" s="543"/>
      <c r="D24" s="543"/>
      <c r="E24" s="543"/>
    </row>
    <row r="25" spans="1:5" s="4" customFormat="1" ht="15.75" customHeight="1">
      <c r="A25" s="31" t="s">
        <v>77</v>
      </c>
      <c r="B25" s="44"/>
      <c r="C25" s="44"/>
      <c r="D25" s="44"/>
      <c r="E25" s="44"/>
    </row>
    <row r="26" spans="1:5" s="4" customFormat="1" ht="29.25" customHeight="1">
      <c r="A26" s="551" t="s">
        <v>166</v>
      </c>
      <c r="B26" s="551"/>
      <c r="C26" s="551"/>
      <c r="D26" s="551"/>
      <c r="E26" s="551"/>
    </row>
    <row r="27" spans="1:5" s="4" customFormat="1" ht="13.5" customHeight="1">
      <c r="A27" s="44"/>
      <c r="B27" s="30"/>
      <c r="C27" s="30"/>
      <c r="D27" s="30"/>
      <c r="E27" s="30"/>
    </row>
    <row r="28" spans="1:5" s="4" customFormat="1" ht="13.5" customHeight="1">
      <c r="A28" s="30"/>
      <c r="B28" s="30"/>
      <c r="C28" s="30"/>
      <c r="D28" s="30"/>
      <c r="E28" s="30"/>
    </row>
    <row r="29" spans="1:3" ht="39" customHeight="1">
      <c r="A29" s="37" t="s">
        <v>37</v>
      </c>
      <c r="C29" s="37" t="str">
        <f>C7</f>
        <v>CA
2022</v>
      </c>
    </row>
    <row r="30" spans="1:3" ht="15" customHeight="1">
      <c r="A30" s="47" t="s">
        <v>38</v>
      </c>
      <c r="C30" s="177"/>
    </row>
    <row r="31" spans="1:3" ht="15" customHeight="1">
      <c r="A31" s="49" t="s">
        <v>114</v>
      </c>
      <c r="C31" s="223"/>
    </row>
    <row r="32" spans="1:3" ht="15" customHeight="1">
      <c r="A32" s="175" t="s">
        <v>138</v>
      </c>
      <c r="C32" s="307"/>
    </row>
    <row r="33" spans="1:3" ht="15" customHeight="1">
      <c r="A33" s="51"/>
      <c r="C33" s="224"/>
    </row>
    <row r="34" spans="1:3" ht="15" customHeight="1">
      <c r="A34" s="107" t="s">
        <v>0</v>
      </c>
      <c r="B34" s="54"/>
      <c r="C34" s="119">
        <f>SUM(C30:C33)</f>
        <v>0</v>
      </c>
    </row>
  </sheetData>
  <sheetProtection/>
  <mergeCells count="6">
    <mergeCell ref="A24:E24"/>
    <mergeCell ref="A1:E1"/>
    <mergeCell ref="A3:E3"/>
    <mergeCell ref="A5:E5"/>
    <mergeCell ref="E13:E15"/>
    <mergeCell ref="A26:E26"/>
  </mergeCells>
  <printOptions horizontalCentered="1"/>
  <pageMargins left="0.3937007874015748" right="0.3937007874015748" top="0.4724409448818898" bottom="0.2362204724409449" header="0.31496062992125984" footer="0.2755905511811024"/>
  <pageSetup fitToHeight="1" fitToWidth="1" horizontalDpi="600" verticalDpi="600" orientation="landscape" paperSize="9" scale="80" r:id="rId2"/>
  <headerFooter alignWithMargins="0">
    <oddHeader>&amp;L&amp;"Calibri,Normal"Restauration</oddHeader>
    <oddFooter>&amp;R&amp;9&amp;F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 Christine</dc:creator>
  <cp:keywords/>
  <dc:description/>
  <cp:lastModifiedBy>Schaeffer Christine</cp:lastModifiedBy>
  <cp:lastPrinted>2022-03-04T08:27:49Z</cp:lastPrinted>
  <dcterms:created xsi:type="dcterms:W3CDTF">2015-03-05T07:51:19Z</dcterms:created>
  <dcterms:modified xsi:type="dcterms:W3CDTF">2023-02-23T11:52:36Z</dcterms:modified>
  <cp:category/>
  <cp:version/>
  <cp:contentType/>
  <cp:contentStatus/>
</cp:coreProperties>
</file>